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e7\Documents\WCMS\data\"/>
    </mc:Choice>
  </mc:AlternateContent>
  <bookViews>
    <workbookView xWindow="15" yWindow="-240" windowWidth="24915" windowHeight="12075" activeTab="2"/>
  </bookViews>
  <sheets>
    <sheet name="Company info" sheetId="2" r:id="rId1"/>
    <sheet name="Personal" sheetId="3" r:id="rId2"/>
    <sheet name="Area" sheetId="4" r:id="rId3"/>
  </sheets>
  <definedNames>
    <definedName name="_xlnm._FilterDatabase" localSheetId="2" hidden="1">Area!$A$1:$A$533</definedName>
    <definedName name="_xlnm._FilterDatabase" localSheetId="0" hidden="1">'Company info'!$A$1:$A$93</definedName>
    <definedName name="_xlnm._FilterDatabase" localSheetId="1" hidden="1">Personal!$A$1:$A$763</definedName>
    <definedName name="Feb_2004">#REF!</definedName>
  </definedNames>
  <calcPr calcId="152511"/>
</workbook>
</file>

<file path=xl/calcChain.xml><?xml version="1.0" encoding="utf-8"?>
<calcChain xmlns="http://schemas.openxmlformats.org/spreadsheetml/2006/main">
  <c r="O809" i="3" l="1"/>
  <c r="O808" i="3"/>
  <c r="O807" i="3"/>
  <c r="O806" i="3"/>
  <c r="O805" i="3"/>
  <c r="O804" i="3"/>
  <c r="O803" i="3"/>
  <c r="O802" i="3"/>
  <c r="O801" i="3"/>
  <c r="O800" i="3"/>
  <c r="O799" i="3"/>
  <c r="K809" i="3"/>
  <c r="K808" i="3"/>
  <c r="K807" i="3"/>
  <c r="K806" i="3"/>
  <c r="K805" i="3"/>
  <c r="K804" i="3"/>
  <c r="K803" i="3"/>
  <c r="K802" i="3"/>
  <c r="K801" i="3"/>
  <c r="K800" i="3"/>
  <c r="K799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O798" i="3"/>
  <c r="O797" i="3"/>
  <c r="O796" i="3"/>
  <c r="O795" i="3"/>
  <c r="O794" i="3"/>
  <c r="O793" i="3"/>
  <c r="O792" i="3"/>
  <c r="O791" i="3"/>
  <c r="O790" i="3"/>
  <c r="O789" i="3"/>
  <c r="O788" i="3"/>
  <c r="O787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Q598" i="3" l="1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Q596" i="3"/>
  <c r="Q597" i="3"/>
  <c r="O596" i="3"/>
  <c r="O597" i="3"/>
  <c r="M596" i="3"/>
  <c r="M597" i="3"/>
  <c r="K596" i="3"/>
  <c r="K597" i="3"/>
  <c r="K589" i="3"/>
  <c r="K590" i="3"/>
  <c r="K591" i="3"/>
  <c r="K592" i="3"/>
  <c r="K593" i="3"/>
  <c r="K594" i="3"/>
  <c r="K595" i="3"/>
  <c r="M589" i="3"/>
  <c r="M590" i="3"/>
  <c r="M591" i="3"/>
  <c r="M592" i="3"/>
  <c r="M593" i="3"/>
  <c r="M594" i="3"/>
  <c r="M595" i="3"/>
  <c r="O590" i="3"/>
  <c r="O591" i="3"/>
  <c r="O592" i="3"/>
  <c r="O593" i="3"/>
  <c r="O594" i="3"/>
  <c r="O595" i="3"/>
  <c r="Q589" i="3"/>
  <c r="Q590" i="3"/>
  <c r="Q591" i="3"/>
  <c r="Q592" i="3"/>
  <c r="Q593" i="3"/>
  <c r="Q594" i="3"/>
  <c r="Q595" i="3"/>
  <c r="Q582" i="3"/>
  <c r="Q583" i="3"/>
  <c r="Q584" i="3"/>
  <c r="Q585" i="3"/>
  <c r="Q586" i="3"/>
  <c r="Q587" i="3"/>
  <c r="Q588" i="3"/>
  <c r="Q580" i="3"/>
  <c r="Q581" i="3"/>
  <c r="Q579" i="3"/>
  <c r="O582" i="3"/>
  <c r="O583" i="3"/>
  <c r="O584" i="3"/>
  <c r="O585" i="3"/>
  <c r="O586" i="3"/>
  <c r="O587" i="3"/>
  <c r="O588" i="3"/>
  <c r="K582" i="3"/>
  <c r="K583" i="3"/>
  <c r="K584" i="3"/>
  <c r="K585" i="3"/>
  <c r="K586" i="3"/>
  <c r="K587" i="3"/>
  <c r="K588" i="3"/>
  <c r="M582" i="3"/>
  <c r="M583" i="3"/>
  <c r="M584" i="3"/>
  <c r="M585" i="3"/>
  <c r="M586" i="3"/>
  <c r="M587" i="3"/>
  <c r="M588" i="3"/>
  <c r="M580" i="3"/>
  <c r="M581" i="3"/>
  <c r="M579" i="3"/>
  <c r="K580" i="3"/>
  <c r="K581" i="3"/>
  <c r="K579" i="3"/>
  <c r="J271" i="3" l="1"/>
  <c r="L271" i="3"/>
  <c r="N271" i="3"/>
  <c r="N267" i="3"/>
  <c r="N268" i="3"/>
  <c r="N269" i="3"/>
  <c r="N270" i="3"/>
  <c r="N266" i="3"/>
  <c r="L266" i="3"/>
  <c r="L267" i="3"/>
  <c r="L268" i="3"/>
  <c r="L269" i="3"/>
  <c r="L270" i="3"/>
  <c r="J266" i="3"/>
  <c r="J267" i="3"/>
  <c r="J268" i="3"/>
  <c r="J269" i="3"/>
  <c r="J270" i="3"/>
  <c r="N265" i="3"/>
  <c r="L265" i="3"/>
  <c r="J265" i="3"/>
  <c r="N258" i="3"/>
  <c r="N259" i="3"/>
  <c r="N260" i="3"/>
  <c r="N261" i="3"/>
  <c r="N262" i="3"/>
  <c r="N263" i="3"/>
  <c r="N264" i="3"/>
  <c r="J258" i="3"/>
  <c r="L260" i="3"/>
  <c r="L259" i="3"/>
  <c r="L258" i="3"/>
  <c r="L261" i="3"/>
  <c r="L262" i="3"/>
  <c r="L263" i="3"/>
  <c r="L264" i="3"/>
  <c r="J259" i="3"/>
  <c r="J260" i="3"/>
  <c r="J261" i="3"/>
  <c r="J262" i="3"/>
  <c r="J263" i="3"/>
  <c r="J264" i="3"/>
  <c r="N253" i="3"/>
  <c r="N254" i="3"/>
  <c r="N255" i="3"/>
  <c r="N256" i="3"/>
  <c r="N257" i="3"/>
  <c r="L253" i="3"/>
  <c r="L254" i="3"/>
  <c r="L255" i="3"/>
  <c r="L256" i="3"/>
  <c r="L257" i="3"/>
  <c r="J254" i="3"/>
  <c r="J255" i="3"/>
  <c r="J256" i="3"/>
  <c r="J257" i="3"/>
  <c r="J253" i="3"/>
  <c r="N244" i="3"/>
  <c r="N252" i="3"/>
  <c r="N245" i="3"/>
  <c r="N246" i="3"/>
  <c r="N247" i="3"/>
  <c r="N248" i="3"/>
  <c r="N249" i="3"/>
  <c r="N250" i="3"/>
  <c r="N251" i="3"/>
  <c r="N243" i="3"/>
  <c r="L252" i="3"/>
  <c r="L251" i="3"/>
  <c r="L250" i="3"/>
  <c r="L249" i="3"/>
  <c r="L248" i="3"/>
  <c r="L247" i="3"/>
  <c r="L246" i="3"/>
  <c r="L245" i="3"/>
  <c r="L244" i="3"/>
  <c r="L243" i="3"/>
  <c r="J245" i="3"/>
  <c r="J244" i="3"/>
  <c r="J243" i="3"/>
  <c r="J251" i="3"/>
  <c r="J252" i="3"/>
  <c r="J246" i="3"/>
  <c r="J247" i="3"/>
  <c r="J248" i="3"/>
  <c r="J249" i="3"/>
  <c r="J250" i="3"/>
  <c r="Q534" i="4" l="1"/>
  <c r="O774" i="3" l="1"/>
  <c r="O775" i="3"/>
  <c r="O776" i="3"/>
  <c r="O777" i="3"/>
  <c r="O778" i="3"/>
  <c r="O773" i="3"/>
  <c r="M778" i="3"/>
  <c r="M777" i="3"/>
  <c r="M776" i="3"/>
  <c r="M775" i="3"/>
  <c r="M774" i="3"/>
  <c r="M773" i="3"/>
  <c r="K778" i="3"/>
  <c r="K777" i="3"/>
  <c r="K776" i="3"/>
  <c r="K775" i="3"/>
  <c r="K774" i="3"/>
  <c r="K773" i="3"/>
  <c r="O764" i="3"/>
  <c r="O765" i="3"/>
  <c r="O766" i="3"/>
  <c r="O767" i="3"/>
  <c r="O768" i="3"/>
  <c r="O769" i="3"/>
  <c r="O770" i="3"/>
  <c r="O771" i="3"/>
  <c r="O772" i="3"/>
  <c r="O763" i="3"/>
  <c r="M772" i="3"/>
  <c r="M771" i="3"/>
  <c r="M770" i="3"/>
  <c r="M769" i="3"/>
  <c r="M768" i="3"/>
  <c r="M767" i="3"/>
  <c r="M766" i="3"/>
  <c r="M765" i="3"/>
  <c r="M764" i="3"/>
  <c r="M763" i="3"/>
  <c r="K763" i="3"/>
  <c r="K772" i="3"/>
  <c r="K771" i="3"/>
  <c r="K770" i="3"/>
  <c r="K769" i="3"/>
  <c r="K768" i="3"/>
  <c r="K767" i="3"/>
  <c r="K766" i="3"/>
  <c r="K765" i="3"/>
  <c r="K764" i="3"/>
  <c r="Q726" i="3" l="1"/>
  <c r="Q725" i="3"/>
  <c r="Q724" i="3"/>
  <c r="Q723" i="3"/>
  <c r="Q722" i="3"/>
  <c r="Q721" i="3"/>
  <c r="Q720" i="3"/>
  <c r="Q719" i="3"/>
  <c r="Q718" i="3"/>
  <c r="Q717" i="3"/>
  <c r="Q716" i="3"/>
  <c r="Q715" i="3"/>
  <c r="Q714" i="3"/>
  <c r="Q713" i="3"/>
  <c r="Q712" i="3"/>
  <c r="Q711" i="3"/>
  <c r="Q710" i="3"/>
  <c r="Q709" i="3"/>
  <c r="Q708" i="3"/>
  <c r="Q707" i="3"/>
  <c r="Q706" i="3"/>
  <c r="Q705" i="3"/>
  <c r="Q704" i="3"/>
  <c r="Q703" i="3"/>
  <c r="Q702" i="3"/>
  <c r="O726" i="3"/>
  <c r="O725" i="3"/>
  <c r="O724" i="3"/>
  <c r="O723" i="3"/>
  <c r="O722" i="3"/>
  <c r="O721" i="3"/>
  <c r="O720" i="3"/>
  <c r="O719" i="3"/>
  <c r="O718" i="3"/>
  <c r="O717" i="3"/>
  <c r="O716" i="3"/>
  <c r="O715" i="3"/>
  <c r="O714" i="3"/>
  <c r="O713" i="3"/>
  <c r="O712" i="3"/>
  <c r="M726" i="3"/>
  <c r="M724" i="3"/>
  <c r="M725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K718" i="3"/>
  <c r="K719" i="3"/>
  <c r="K720" i="3"/>
  <c r="K721" i="3"/>
  <c r="K722" i="3"/>
  <c r="K723" i="3"/>
  <c r="K724" i="3"/>
  <c r="K725" i="3"/>
  <c r="K726" i="3"/>
  <c r="K717" i="3"/>
  <c r="K716" i="3"/>
  <c r="K715" i="3"/>
  <c r="K714" i="3"/>
  <c r="K713" i="3"/>
  <c r="K712" i="3"/>
  <c r="O710" i="3" l="1"/>
  <c r="O711" i="3"/>
  <c r="M710" i="3"/>
  <c r="M711" i="3"/>
  <c r="K711" i="3"/>
  <c r="K710" i="3"/>
  <c r="O709" i="3"/>
  <c r="O708" i="3"/>
  <c r="O707" i="3"/>
  <c r="O706" i="3"/>
  <c r="M709" i="3"/>
  <c r="M708" i="3"/>
  <c r="M707" i="3"/>
  <c r="M706" i="3"/>
  <c r="K706" i="3"/>
  <c r="K707" i="3"/>
  <c r="K708" i="3"/>
  <c r="K709" i="3"/>
  <c r="O703" i="3"/>
  <c r="O704" i="3"/>
  <c r="O705" i="3"/>
  <c r="O702" i="3"/>
  <c r="M703" i="3"/>
  <c r="M704" i="3"/>
  <c r="M705" i="3"/>
  <c r="M702" i="3"/>
  <c r="K705" i="3"/>
  <c r="K703" i="3"/>
  <c r="K704" i="3"/>
  <c r="K702" i="3"/>
  <c r="M510" i="3" l="1"/>
  <c r="M511" i="3"/>
  <c r="M512" i="3"/>
  <c r="M509" i="3"/>
  <c r="I512" i="3"/>
  <c r="I511" i="3"/>
  <c r="I510" i="3"/>
  <c r="I509" i="3"/>
  <c r="Q14" i="3" l="1"/>
  <c r="Q13" i="3"/>
  <c r="Q12" i="3"/>
  <c r="Q11" i="3"/>
  <c r="Q10" i="3"/>
  <c r="Q9" i="3"/>
  <c r="Q8" i="3"/>
  <c r="Q7" i="3"/>
  <c r="Q6" i="3"/>
  <c r="Q5" i="3"/>
  <c r="Q4" i="3"/>
  <c r="Q3" i="3"/>
  <c r="Q2" i="3"/>
  <c r="M3" i="3"/>
  <c r="M4" i="3"/>
  <c r="M5" i="3"/>
  <c r="M6" i="3"/>
  <c r="M7" i="3"/>
  <c r="M8" i="3"/>
  <c r="M9" i="3"/>
  <c r="M10" i="3"/>
  <c r="M11" i="3"/>
  <c r="M12" i="3"/>
  <c r="M13" i="3"/>
  <c r="M14" i="3"/>
  <c r="M2" i="3"/>
  <c r="N194" i="3" l="1"/>
  <c r="N195" i="3"/>
  <c r="N193" i="3"/>
  <c r="N619" i="3"/>
  <c r="N241" i="3"/>
  <c r="Q16" i="3" l="1"/>
  <c r="Q17" i="3"/>
  <c r="Q18" i="3"/>
  <c r="Q19" i="3"/>
  <c r="Q15" i="3"/>
  <c r="M16" i="3"/>
  <c r="M17" i="3"/>
  <c r="M18" i="3"/>
  <c r="M19" i="3"/>
  <c r="M15" i="3"/>
  <c r="M22" i="4"/>
  <c r="M23" i="4"/>
  <c r="M24" i="4"/>
  <c r="M25" i="4"/>
  <c r="M26" i="4"/>
  <c r="M27" i="4"/>
  <c r="M28" i="4"/>
  <c r="M21" i="4"/>
  <c r="S22" i="4"/>
  <c r="S23" i="4"/>
  <c r="S24" i="4"/>
  <c r="S25" i="4"/>
  <c r="S26" i="4"/>
  <c r="S27" i="4"/>
  <c r="S28" i="4"/>
  <c r="S21" i="4"/>
  <c r="I27" i="3"/>
  <c r="I26" i="3"/>
  <c r="I25" i="3"/>
  <c r="I24" i="3"/>
  <c r="I23" i="3"/>
  <c r="I22" i="3"/>
  <c r="I21" i="3"/>
  <c r="I20" i="3"/>
  <c r="O27" i="3"/>
  <c r="O26" i="3"/>
  <c r="O25" i="3"/>
  <c r="O24" i="3"/>
  <c r="O23" i="3"/>
  <c r="O22" i="3"/>
  <c r="O21" i="3"/>
  <c r="O20" i="3"/>
  <c r="K21" i="3"/>
  <c r="K22" i="3"/>
  <c r="K23" i="3"/>
  <c r="K24" i="3"/>
  <c r="K25" i="3"/>
  <c r="K26" i="3"/>
  <c r="K27" i="3"/>
  <c r="K20" i="3"/>
  <c r="O48" i="3" l="1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M33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K33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O52" i="3" l="1"/>
  <c r="O51" i="3"/>
  <c r="O50" i="3"/>
  <c r="O49" i="3"/>
  <c r="M49" i="3"/>
  <c r="M50" i="3"/>
  <c r="M51" i="3"/>
  <c r="M52" i="3"/>
  <c r="K52" i="3"/>
  <c r="K51" i="3"/>
  <c r="K50" i="3"/>
  <c r="K49" i="3"/>
  <c r="O28" i="3"/>
  <c r="O32" i="3"/>
  <c r="O31" i="3"/>
  <c r="O30" i="3"/>
  <c r="O29" i="3"/>
  <c r="M29" i="3"/>
  <c r="M30" i="3"/>
  <c r="M31" i="3"/>
  <c r="M32" i="3"/>
  <c r="M28" i="3"/>
  <c r="K29" i="3"/>
  <c r="K28" i="3"/>
  <c r="K32" i="3"/>
  <c r="K31" i="3"/>
  <c r="K30" i="3"/>
  <c r="O81" i="3"/>
  <c r="O80" i="3"/>
  <c r="O79" i="3"/>
  <c r="O78" i="3"/>
  <c r="O77" i="3"/>
  <c r="O76" i="3"/>
  <c r="O75" i="3"/>
  <c r="O74" i="3"/>
  <c r="O73" i="3"/>
  <c r="O72" i="3"/>
  <c r="O71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K72" i="3"/>
  <c r="K73" i="3"/>
  <c r="K74" i="3"/>
  <c r="K75" i="3"/>
  <c r="K76" i="3"/>
  <c r="K77" i="3"/>
  <c r="K78" i="3"/>
  <c r="K79" i="3"/>
  <c r="K80" i="3"/>
  <c r="K81" i="3"/>
  <c r="K71" i="3"/>
  <c r="K54" i="3"/>
  <c r="K53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O83" i="3"/>
  <c r="O84" i="3"/>
  <c r="O85" i="3"/>
  <c r="O86" i="3"/>
  <c r="O87" i="3"/>
  <c r="O82" i="3"/>
  <c r="M87" i="3"/>
  <c r="M86" i="3"/>
  <c r="M85" i="3"/>
  <c r="M84" i="3"/>
  <c r="M83" i="3"/>
  <c r="M82" i="3"/>
  <c r="K83" i="3"/>
  <c r="K84" i="3"/>
  <c r="K85" i="3"/>
  <c r="K86" i="3"/>
  <c r="K87" i="3"/>
  <c r="K82" i="3"/>
  <c r="O580" i="3" l="1"/>
  <c r="O581" i="3"/>
  <c r="O589" i="3"/>
  <c r="O579" i="3"/>
  <c r="O676" i="3" l="1"/>
  <c r="O684" i="3"/>
  <c r="O683" i="3"/>
  <c r="O682" i="3"/>
  <c r="O681" i="3"/>
  <c r="O680" i="3"/>
  <c r="O679" i="3"/>
  <c r="O678" i="3"/>
  <c r="O677" i="3"/>
  <c r="M684" i="3"/>
  <c r="M683" i="3"/>
  <c r="M682" i="3"/>
  <c r="M681" i="3"/>
  <c r="M680" i="3"/>
  <c r="M679" i="3"/>
  <c r="M678" i="3"/>
  <c r="M677" i="3"/>
  <c r="M676" i="3"/>
  <c r="K676" i="3"/>
  <c r="K684" i="3"/>
  <c r="K683" i="3"/>
  <c r="K682" i="3"/>
  <c r="K681" i="3"/>
  <c r="K680" i="3"/>
  <c r="K679" i="3"/>
  <c r="K678" i="3"/>
  <c r="K677" i="3"/>
  <c r="I684" i="3"/>
  <c r="I683" i="3"/>
  <c r="I682" i="3"/>
  <c r="I681" i="3"/>
  <c r="I680" i="3"/>
  <c r="I679" i="3"/>
  <c r="I678" i="3"/>
  <c r="I677" i="3"/>
  <c r="I676" i="3"/>
  <c r="O686" i="3"/>
  <c r="O687" i="3"/>
  <c r="O688" i="3"/>
  <c r="O689" i="3"/>
  <c r="O690" i="3"/>
  <c r="O691" i="3"/>
  <c r="O693" i="3"/>
  <c r="O694" i="3"/>
  <c r="O695" i="3"/>
  <c r="O696" i="3"/>
  <c r="O697" i="3"/>
  <c r="O698" i="3"/>
  <c r="O699" i="3"/>
  <c r="O700" i="3"/>
  <c r="O701" i="3"/>
  <c r="O685" i="3"/>
  <c r="M701" i="3"/>
  <c r="M686" i="3"/>
  <c r="M687" i="3"/>
  <c r="M688" i="3"/>
  <c r="M689" i="3"/>
  <c r="M690" i="3"/>
  <c r="M691" i="3"/>
  <c r="M693" i="3"/>
  <c r="M694" i="3"/>
  <c r="M695" i="3"/>
  <c r="M696" i="3"/>
  <c r="M697" i="3"/>
  <c r="M698" i="3"/>
  <c r="M699" i="3"/>
  <c r="M700" i="3"/>
  <c r="M685" i="3"/>
  <c r="K701" i="3"/>
  <c r="K694" i="3"/>
  <c r="K695" i="3"/>
  <c r="K696" i="3"/>
  <c r="K697" i="3"/>
  <c r="K698" i="3"/>
  <c r="K699" i="3"/>
  <c r="K700" i="3"/>
  <c r="K686" i="3"/>
  <c r="K687" i="3"/>
  <c r="K688" i="3"/>
  <c r="K689" i="3"/>
  <c r="K690" i="3"/>
  <c r="K691" i="3"/>
  <c r="K693" i="3"/>
  <c r="K685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2" i="3"/>
  <c r="K741" i="3"/>
  <c r="K743" i="3"/>
  <c r="K646" i="3" l="1"/>
  <c r="S164" i="4" l="1"/>
  <c r="S165" i="4"/>
  <c r="S166" i="4"/>
  <c r="S167" i="4"/>
  <c r="S168" i="4"/>
  <c r="S169" i="4"/>
  <c r="S170" i="4"/>
  <c r="S160" i="4"/>
  <c r="S161" i="4"/>
  <c r="S162" i="4"/>
  <c r="S163" i="4"/>
  <c r="S159" i="4"/>
  <c r="I131" i="3" l="1"/>
  <c r="I130" i="3"/>
  <c r="I129" i="3"/>
  <c r="I128" i="3"/>
  <c r="I127" i="3"/>
  <c r="I126" i="3"/>
  <c r="I125" i="3"/>
  <c r="I124" i="3"/>
  <c r="I123" i="3"/>
  <c r="K124" i="3"/>
  <c r="K125" i="3"/>
  <c r="K126" i="3"/>
  <c r="K127" i="3"/>
  <c r="K128" i="3"/>
  <c r="K129" i="3"/>
  <c r="K130" i="3"/>
  <c r="K131" i="3"/>
  <c r="K123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88" i="3"/>
  <c r="K147" i="3"/>
  <c r="O229" i="3" l="1"/>
  <c r="K229" i="3"/>
  <c r="M229" i="3"/>
  <c r="O228" i="3"/>
  <c r="M228" i="3"/>
  <c r="K228" i="3"/>
  <c r="O227" i="3"/>
  <c r="M227" i="3"/>
  <c r="K227" i="3"/>
  <c r="I229" i="3"/>
  <c r="I228" i="3"/>
  <c r="I227" i="3"/>
  <c r="J471" i="3" l="1"/>
  <c r="O154" i="3" l="1"/>
  <c r="O155" i="3"/>
  <c r="O156" i="3"/>
  <c r="O157" i="3"/>
  <c r="O158" i="3"/>
  <c r="O159" i="3"/>
  <c r="O160" i="3"/>
  <c r="O161" i="3"/>
  <c r="O153" i="3"/>
  <c r="M154" i="3"/>
  <c r="M155" i="3"/>
  <c r="M156" i="3"/>
  <c r="M157" i="3"/>
  <c r="M158" i="3"/>
  <c r="M159" i="3"/>
  <c r="M160" i="3"/>
  <c r="M161" i="3"/>
  <c r="M153" i="3"/>
  <c r="O148" i="3"/>
  <c r="O149" i="3"/>
  <c r="O150" i="3"/>
  <c r="O151" i="3"/>
  <c r="O152" i="3"/>
  <c r="O147" i="3"/>
  <c r="M152" i="3"/>
  <c r="M151" i="3"/>
  <c r="M150" i="3"/>
  <c r="M149" i="3"/>
  <c r="M148" i="3"/>
  <c r="M147" i="3"/>
  <c r="K148" i="3"/>
  <c r="K149" i="3"/>
  <c r="K150" i="3"/>
  <c r="K151" i="3"/>
  <c r="K152" i="3"/>
  <c r="O163" i="3"/>
  <c r="O164" i="3"/>
  <c r="O165" i="3"/>
  <c r="O166" i="3"/>
  <c r="O167" i="3"/>
  <c r="O168" i="3"/>
  <c r="O169" i="3"/>
  <c r="O162" i="3"/>
  <c r="M163" i="3"/>
  <c r="M164" i="3"/>
  <c r="M165" i="3"/>
  <c r="M166" i="3"/>
  <c r="M167" i="3"/>
  <c r="M168" i="3"/>
  <c r="M169" i="3"/>
  <c r="M162" i="3"/>
  <c r="K163" i="3"/>
  <c r="K164" i="3"/>
  <c r="K165" i="3"/>
  <c r="K166" i="3"/>
  <c r="K167" i="3"/>
  <c r="K168" i="3"/>
  <c r="K169" i="3"/>
  <c r="K162" i="3"/>
  <c r="I166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2" i="3"/>
  <c r="O273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7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09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O293" i="3" l="1"/>
  <c r="O294" i="3"/>
  <c r="O295" i="3"/>
  <c r="O296" i="3"/>
  <c r="O297" i="3"/>
  <c r="O298" i="3"/>
  <c r="O299" i="3"/>
  <c r="O292" i="3"/>
  <c r="M292" i="3"/>
  <c r="M293" i="3"/>
  <c r="M294" i="3"/>
  <c r="M295" i="3"/>
  <c r="M296" i="3"/>
  <c r="M297" i="3"/>
  <c r="M298" i="3"/>
  <c r="M299" i="3"/>
  <c r="K293" i="3"/>
  <c r="K294" i="3"/>
  <c r="K295" i="3"/>
  <c r="K296" i="3"/>
  <c r="K297" i="3"/>
  <c r="K298" i="3"/>
  <c r="K299" i="3"/>
  <c r="K292" i="3"/>
  <c r="J386" i="3" l="1"/>
  <c r="N361" i="3"/>
  <c r="N360" i="3"/>
  <c r="N359" i="3"/>
  <c r="L361" i="3"/>
  <c r="L360" i="3"/>
  <c r="L359" i="3"/>
  <c r="I361" i="3"/>
  <c r="I360" i="3"/>
  <c r="I359" i="3"/>
  <c r="I358" i="3"/>
  <c r="I357" i="3"/>
  <c r="I356" i="3"/>
  <c r="N358" i="3"/>
  <c r="N357" i="3"/>
  <c r="N356" i="3"/>
  <c r="L358" i="3"/>
  <c r="L357" i="3"/>
  <c r="L356" i="3"/>
  <c r="N355" i="3"/>
  <c r="L355" i="3"/>
  <c r="I355" i="3"/>
  <c r="I354" i="3"/>
  <c r="N354" i="3"/>
  <c r="L354" i="3"/>
  <c r="I353" i="3"/>
  <c r="N353" i="3"/>
  <c r="L353" i="3"/>
  <c r="I352" i="3"/>
  <c r="N352" i="3"/>
  <c r="L352" i="3"/>
  <c r="N351" i="3"/>
  <c r="L351" i="3"/>
  <c r="I351" i="3"/>
  <c r="N350" i="3"/>
  <c r="I349" i="3"/>
  <c r="I350" i="3"/>
  <c r="L350" i="3"/>
  <c r="N349" i="3"/>
  <c r="L349" i="3"/>
  <c r="N231" i="3" l="1"/>
  <c r="N232" i="3"/>
  <c r="N233" i="3"/>
  <c r="N234" i="3"/>
  <c r="N235" i="3"/>
  <c r="N236" i="3"/>
  <c r="N237" i="3"/>
  <c r="N238" i="3"/>
  <c r="N239" i="3"/>
  <c r="N240" i="3"/>
  <c r="N242" i="3"/>
  <c r="N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30" i="3"/>
  <c r="J231" i="3"/>
  <c r="J233" i="3"/>
  <c r="J234" i="3"/>
  <c r="J235" i="3"/>
  <c r="J236" i="3"/>
  <c r="J237" i="3"/>
  <c r="J238" i="3"/>
  <c r="J239" i="3"/>
  <c r="J240" i="3"/>
  <c r="J241" i="3"/>
  <c r="J242" i="3"/>
  <c r="J23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00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32" i="3"/>
  <c r="M132" i="3"/>
  <c r="O170" i="3"/>
  <c r="M172" i="3"/>
  <c r="M171" i="3"/>
  <c r="M170" i="3"/>
  <c r="K177" i="3"/>
  <c r="K176" i="3"/>
  <c r="K175" i="3"/>
  <c r="K174" i="3"/>
  <c r="K173" i="3"/>
  <c r="K172" i="3"/>
  <c r="K171" i="3"/>
  <c r="K170" i="3"/>
  <c r="L178" i="3"/>
  <c r="N179" i="3"/>
  <c r="N178" i="3"/>
  <c r="L179" i="3"/>
  <c r="J179" i="3"/>
  <c r="J178" i="3"/>
  <c r="L180" i="3"/>
  <c r="L181" i="3"/>
  <c r="L182" i="3"/>
  <c r="L183" i="3"/>
  <c r="L184" i="3"/>
  <c r="L185" i="3"/>
  <c r="L186" i="3"/>
  <c r="L187" i="3"/>
  <c r="L188" i="3"/>
  <c r="J180" i="3"/>
  <c r="J181" i="3"/>
  <c r="J182" i="3"/>
  <c r="J183" i="3"/>
  <c r="J184" i="3"/>
  <c r="J185" i="3"/>
  <c r="J186" i="3"/>
  <c r="J187" i="3"/>
  <c r="J188" i="3"/>
  <c r="K190" i="3"/>
  <c r="K191" i="3"/>
  <c r="K192" i="3"/>
  <c r="K189" i="3"/>
  <c r="N197" i="3"/>
  <c r="N198" i="3"/>
  <c r="N199" i="3"/>
  <c r="N200" i="3"/>
  <c r="N201" i="3"/>
  <c r="N202" i="3"/>
  <c r="N203" i="3"/>
  <c r="N196" i="3"/>
  <c r="L197" i="3"/>
  <c r="L198" i="3"/>
  <c r="L199" i="3"/>
  <c r="L200" i="3"/>
  <c r="L201" i="3"/>
  <c r="L202" i="3"/>
  <c r="L203" i="3"/>
  <c r="L196" i="3"/>
  <c r="J197" i="3"/>
  <c r="J198" i="3"/>
  <c r="J199" i="3"/>
  <c r="J200" i="3"/>
  <c r="J201" i="3"/>
  <c r="J202" i="3"/>
  <c r="J203" i="3"/>
  <c r="J196" i="3"/>
  <c r="O204" i="3"/>
  <c r="K204" i="3"/>
  <c r="M204" i="3"/>
  <c r="K208" i="3"/>
  <c r="K207" i="3"/>
  <c r="K206" i="3"/>
  <c r="K205" i="3"/>
  <c r="O205" i="3"/>
  <c r="M205" i="3"/>
  <c r="K756" i="3"/>
  <c r="O757" i="3"/>
  <c r="O758" i="3"/>
  <c r="O759" i="3"/>
  <c r="O760" i="3"/>
  <c r="O761" i="3"/>
  <c r="O762" i="3"/>
  <c r="O756" i="3"/>
  <c r="M756" i="3"/>
  <c r="M762" i="3"/>
  <c r="M761" i="3"/>
  <c r="M760" i="3"/>
  <c r="M759" i="3"/>
  <c r="M758" i="3"/>
  <c r="M757" i="3"/>
  <c r="K757" i="3"/>
  <c r="K758" i="3"/>
  <c r="K759" i="3"/>
  <c r="K760" i="3"/>
  <c r="K761" i="3"/>
  <c r="K762" i="3"/>
  <c r="L322" i="3"/>
  <c r="L321" i="3"/>
  <c r="L320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N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20" i="3"/>
  <c r="N342" i="3" l="1"/>
  <c r="N343" i="3"/>
  <c r="N344" i="3"/>
  <c r="N345" i="3"/>
  <c r="N346" i="3"/>
  <c r="N347" i="3"/>
  <c r="N348" i="3"/>
  <c r="L348" i="3"/>
  <c r="L347" i="3"/>
  <c r="L346" i="3"/>
  <c r="L345" i="3"/>
  <c r="L344" i="3"/>
  <c r="L343" i="3"/>
  <c r="L342" i="3"/>
  <c r="J342" i="3"/>
  <c r="J343" i="3"/>
  <c r="J344" i="3"/>
  <c r="J345" i="3"/>
  <c r="J346" i="3"/>
  <c r="J347" i="3"/>
  <c r="J348" i="3"/>
  <c r="N420" i="3" l="1"/>
  <c r="N419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18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62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62" i="3"/>
  <c r="N379" i="3"/>
  <c r="N380" i="3"/>
  <c r="N381" i="3"/>
  <c r="N382" i="3"/>
  <c r="N383" i="3"/>
  <c r="N384" i="3"/>
  <c r="N385" i="3"/>
  <c r="N386" i="3"/>
  <c r="N387" i="3"/>
  <c r="N388" i="3"/>
  <c r="N389" i="3"/>
  <c r="N378" i="3"/>
  <c r="L378" i="3"/>
  <c r="L389" i="3"/>
  <c r="L388" i="3"/>
  <c r="L387" i="3"/>
  <c r="L386" i="3"/>
  <c r="L385" i="3"/>
  <c r="L384" i="3"/>
  <c r="L383" i="3"/>
  <c r="L382" i="3"/>
  <c r="L381" i="3"/>
  <c r="L380" i="3"/>
  <c r="L379" i="3"/>
  <c r="J379" i="3"/>
  <c r="J380" i="3"/>
  <c r="J381" i="3"/>
  <c r="J382" i="3"/>
  <c r="J383" i="3"/>
  <c r="J384" i="3"/>
  <c r="J385" i="3"/>
  <c r="J387" i="3"/>
  <c r="J388" i="3"/>
  <c r="J389" i="3"/>
  <c r="J378" i="3"/>
  <c r="N404" i="3" l="1"/>
  <c r="N403" i="3"/>
  <c r="N402" i="3"/>
  <c r="N401" i="3"/>
  <c r="N400" i="3"/>
  <c r="N399" i="3"/>
  <c r="N398" i="3"/>
  <c r="N397" i="3"/>
  <c r="N396" i="3"/>
  <c r="N395" i="3"/>
  <c r="N394" i="3"/>
  <c r="N393" i="3"/>
  <c r="N392" i="3"/>
  <c r="N391" i="3"/>
  <c r="N390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0" i="3"/>
  <c r="L392" i="3"/>
  <c r="L391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73" i="3"/>
  <c r="M174" i="3"/>
  <c r="M175" i="3"/>
  <c r="M176" i="3"/>
  <c r="M177" i="3"/>
  <c r="M206" i="3"/>
  <c r="M207" i="3"/>
  <c r="M208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390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05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05" i="3"/>
  <c r="N454" i="3" l="1"/>
  <c r="N455" i="3"/>
  <c r="N456" i="3"/>
  <c r="N457" i="3"/>
  <c r="N458" i="3"/>
  <c r="N459" i="3"/>
  <c r="N453" i="3"/>
  <c r="L459" i="3"/>
  <c r="L458" i="3"/>
  <c r="L457" i="3"/>
  <c r="L456" i="3"/>
  <c r="L455" i="3"/>
  <c r="L454" i="3"/>
  <c r="L453" i="3"/>
  <c r="J454" i="3"/>
  <c r="J455" i="3"/>
  <c r="J456" i="3"/>
  <c r="J457" i="3"/>
  <c r="J458" i="3"/>
  <c r="J459" i="3"/>
  <c r="J453" i="3"/>
  <c r="N468" i="3"/>
  <c r="N469" i="3"/>
  <c r="N470" i="3"/>
  <c r="N471" i="3"/>
  <c r="N467" i="3"/>
  <c r="L471" i="3"/>
  <c r="L470" i="3"/>
  <c r="L469" i="3"/>
  <c r="L468" i="3"/>
  <c r="L467" i="3"/>
  <c r="J468" i="3"/>
  <c r="J469" i="3"/>
  <c r="J470" i="3"/>
  <c r="J467" i="3"/>
  <c r="Q533" i="4" l="1"/>
  <c r="Q532" i="4"/>
  <c r="O533" i="4"/>
  <c r="O532" i="4"/>
  <c r="M533" i="4"/>
  <c r="M532" i="4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32" i="3"/>
  <c r="O206" i="3"/>
  <c r="O207" i="3"/>
  <c r="O208" i="3"/>
  <c r="N180" i="3"/>
  <c r="N181" i="3"/>
  <c r="N182" i="3"/>
  <c r="N183" i="3"/>
  <c r="N184" i="3"/>
  <c r="N185" i="3"/>
  <c r="N186" i="3"/>
  <c r="N187" i="3"/>
  <c r="N188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15" i="3"/>
  <c r="O171" i="3"/>
  <c r="O172" i="3"/>
  <c r="O173" i="3"/>
  <c r="O174" i="3"/>
  <c r="O175" i="3"/>
  <c r="O176" i="3"/>
  <c r="O177" i="3"/>
  <c r="K641" i="3"/>
  <c r="I177" i="3"/>
  <c r="I176" i="3"/>
  <c r="I175" i="3"/>
  <c r="I174" i="3"/>
  <c r="I173" i="3"/>
  <c r="I172" i="3"/>
  <c r="I171" i="3"/>
  <c r="I170" i="3"/>
  <c r="N520" i="3" l="1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19" i="3"/>
  <c r="J520" i="3"/>
  <c r="J519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19" i="3"/>
  <c r="J615" i="3" l="1"/>
  <c r="O663" i="3"/>
  <c r="M663" i="3"/>
  <c r="K663" i="3"/>
  <c r="I663" i="3"/>
  <c r="O662" i="3"/>
  <c r="M662" i="3"/>
  <c r="K662" i="3"/>
  <c r="I662" i="3"/>
  <c r="O661" i="3"/>
  <c r="M661" i="3"/>
  <c r="K661" i="3"/>
  <c r="I661" i="3"/>
  <c r="O660" i="3"/>
  <c r="M660" i="3"/>
  <c r="K660" i="3"/>
  <c r="I660" i="3"/>
  <c r="O659" i="3"/>
  <c r="M659" i="3"/>
  <c r="K659" i="3"/>
  <c r="I659" i="3"/>
  <c r="O658" i="3"/>
  <c r="M658" i="3"/>
  <c r="K658" i="3"/>
  <c r="I658" i="3"/>
  <c r="O657" i="3"/>
  <c r="M657" i="3"/>
  <c r="K657" i="3"/>
  <c r="I657" i="3"/>
  <c r="O656" i="3"/>
  <c r="M656" i="3"/>
  <c r="K656" i="3"/>
  <c r="I656" i="3"/>
  <c r="O655" i="3"/>
  <c r="M655" i="3"/>
  <c r="K655" i="3"/>
  <c r="I655" i="3"/>
  <c r="O654" i="3"/>
  <c r="M654" i="3"/>
  <c r="K654" i="3"/>
  <c r="I654" i="3"/>
  <c r="O653" i="3"/>
  <c r="M653" i="3"/>
  <c r="K653" i="3"/>
  <c r="I653" i="3"/>
  <c r="O652" i="3"/>
  <c r="M652" i="3"/>
  <c r="K652" i="3"/>
  <c r="I652" i="3"/>
  <c r="O651" i="3"/>
  <c r="M651" i="3"/>
  <c r="K651" i="3"/>
  <c r="I651" i="3"/>
  <c r="O650" i="3"/>
  <c r="M650" i="3"/>
  <c r="K650" i="3"/>
  <c r="I650" i="3"/>
  <c r="O649" i="3"/>
  <c r="M649" i="3"/>
  <c r="K649" i="3"/>
  <c r="I649" i="3"/>
  <c r="O648" i="3"/>
  <c r="M648" i="3"/>
  <c r="K648" i="3"/>
  <c r="I648" i="3"/>
  <c r="O647" i="3"/>
  <c r="M647" i="3"/>
  <c r="K647" i="3"/>
  <c r="I647" i="3"/>
  <c r="O646" i="3"/>
  <c r="M646" i="3"/>
  <c r="I646" i="3"/>
  <c r="O645" i="3"/>
  <c r="M645" i="3"/>
  <c r="K645" i="3"/>
  <c r="I645" i="3"/>
  <c r="O644" i="3"/>
  <c r="M644" i="3"/>
  <c r="K644" i="3"/>
  <c r="I644" i="3"/>
  <c r="O643" i="3"/>
  <c r="M643" i="3"/>
  <c r="K643" i="3"/>
  <c r="I643" i="3"/>
  <c r="O642" i="3"/>
  <c r="M642" i="3"/>
  <c r="K642" i="3"/>
  <c r="I642" i="3"/>
  <c r="O641" i="3"/>
  <c r="M641" i="3"/>
  <c r="I641" i="3"/>
  <c r="O640" i="3"/>
  <c r="M640" i="3"/>
  <c r="K640" i="3"/>
  <c r="I640" i="3"/>
  <c r="O639" i="3"/>
  <c r="M639" i="3"/>
  <c r="K639" i="3"/>
  <c r="I639" i="3"/>
  <c r="O638" i="3"/>
  <c r="M638" i="3"/>
  <c r="K638" i="3"/>
  <c r="I638" i="3"/>
  <c r="N497" i="3" l="1"/>
  <c r="N498" i="3"/>
  <c r="N499" i="3"/>
  <c r="N500" i="3"/>
  <c r="N501" i="3"/>
  <c r="N502" i="3"/>
  <c r="N503" i="3"/>
  <c r="N504" i="3"/>
  <c r="N505" i="3"/>
  <c r="N506" i="3"/>
  <c r="N507" i="3"/>
  <c r="N508" i="3"/>
  <c r="N496" i="3"/>
  <c r="L497" i="3"/>
  <c r="L496" i="3"/>
  <c r="L508" i="3"/>
  <c r="L507" i="3"/>
  <c r="L506" i="3"/>
  <c r="L505" i="3"/>
  <c r="L504" i="3"/>
  <c r="L503" i="3"/>
  <c r="L502" i="3"/>
  <c r="L501" i="3"/>
  <c r="L500" i="3"/>
  <c r="L499" i="3"/>
  <c r="L498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496" i="3"/>
  <c r="N321" i="3" l="1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I574" i="3" l="1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N629" i="3" l="1"/>
  <c r="L629" i="3"/>
  <c r="J629" i="3"/>
  <c r="N628" i="3"/>
  <c r="L628" i="3"/>
  <c r="J628" i="3"/>
  <c r="N627" i="3"/>
  <c r="L627" i="3"/>
  <c r="J627" i="3"/>
  <c r="N626" i="3"/>
  <c r="L626" i="3"/>
  <c r="J626" i="3"/>
  <c r="N625" i="3"/>
  <c r="L625" i="3"/>
  <c r="J625" i="3"/>
  <c r="N624" i="3"/>
  <c r="L624" i="3"/>
  <c r="J624" i="3"/>
  <c r="N623" i="3"/>
  <c r="L623" i="3"/>
  <c r="J623" i="3"/>
  <c r="N622" i="3"/>
  <c r="L622" i="3"/>
  <c r="J622" i="3"/>
  <c r="N621" i="3"/>
  <c r="L621" i="3"/>
  <c r="J621" i="3"/>
  <c r="N620" i="3"/>
  <c r="L620" i="3"/>
  <c r="J620" i="3"/>
  <c r="L619" i="3"/>
  <c r="J619" i="3"/>
  <c r="N618" i="3"/>
  <c r="L618" i="3"/>
  <c r="J618" i="3"/>
  <c r="N617" i="3"/>
  <c r="L617" i="3"/>
  <c r="J617" i="3"/>
  <c r="N616" i="3"/>
  <c r="L616" i="3"/>
  <c r="J616" i="3"/>
  <c r="N615" i="3"/>
  <c r="L615" i="3"/>
</calcChain>
</file>

<file path=xl/sharedStrings.xml><?xml version="1.0" encoding="utf-8"?>
<sst xmlns="http://schemas.openxmlformats.org/spreadsheetml/2006/main" count="19562" uniqueCount="1661">
  <si>
    <t>Job Title</t>
  </si>
  <si>
    <t>NAICS Code</t>
  </si>
  <si>
    <t>OSHA AL (%)</t>
  </si>
  <si>
    <t>OSHA PEL (%)</t>
  </si>
  <si>
    <t>NIOSH REL (%)</t>
  </si>
  <si>
    <t>OSHA AL (dBA)</t>
  </si>
  <si>
    <t>OSHA PEL (dBA)</t>
  </si>
  <si>
    <t>NIOSH REL (dBA)</t>
  </si>
  <si>
    <t>Facility description</t>
  </si>
  <si>
    <t>Area/Department</t>
  </si>
  <si>
    <t>Duration (hh:mm)</t>
  </si>
  <si>
    <t>State</t>
  </si>
  <si>
    <t>OSHA Region</t>
  </si>
  <si>
    <t>NORA Sector</t>
  </si>
  <si>
    <t>HHE No.</t>
  </si>
  <si>
    <t>Sound level max. (dBA)</t>
  </si>
  <si>
    <t>Sound level min. (dBA)</t>
  </si>
  <si>
    <t>Hospital</t>
  </si>
  <si>
    <t>Registered nurse</t>
  </si>
  <si>
    <t>Surgical technician</t>
  </si>
  <si>
    <t>Circulating nurse</t>
  </si>
  <si>
    <t>Surgeon</t>
  </si>
  <si>
    <t>Noise-generating activities</t>
  </si>
  <si>
    <t>Drill use</t>
  </si>
  <si>
    <t>Playing of music</t>
  </si>
  <si>
    <t>Postsurgery clean-up</t>
  </si>
  <si>
    <t>Food service worker</t>
  </si>
  <si>
    <t>Cook</t>
  </si>
  <si>
    <t>Materials handler</t>
  </si>
  <si>
    <t>Pots and pans room, empty</t>
  </si>
  <si>
    <t>Metal-to-metal contact between steel pans and metal racks</t>
  </si>
  <si>
    <t>Metal can opener</t>
  </si>
  <si>
    <t>Compressor</t>
  </si>
  <si>
    <t>Rolling carts on tiled floor</t>
  </si>
  <si>
    <t>Ventilation system</t>
  </si>
  <si>
    <t>Bag of frozen peas poured on stainless steel dish</t>
  </si>
  <si>
    <t>Regular dishwasher</t>
  </si>
  <si>
    <t>Power washing of food carts</t>
  </si>
  <si>
    <t>Contact between plastic trays</t>
  </si>
  <si>
    <t>China-to-china contact</t>
  </si>
  <si>
    <t>Leq (dBA)</t>
  </si>
  <si>
    <t>Leq (%)</t>
  </si>
  <si>
    <t>115114</t>
  </si>
  <si>
    <t>922160</t>
  </si>
  <si>
    <t>923120</t>
  </si>
  <si>
    <t>322211</t>
  </si>
  <si>
    <t>321113</t>
  </si>
  <si>
    <t>331511</t>
  </si>
  <si>
    <t>621498</t>
  </si>
  <si>
    <t>10</t>
  </si>
  <si>
    <t>611310</t>
  </si>
  <si>
    <t>336211</t>
  </si>
  <si>
    <t>611110</t>
  </si>
  <si>
    <t>928110</t>
  </si>
  <si>
    <t>334511</t>
  </si>
  <si>
    <t>221119</t>
  </si>
  <si>
    <t>332111</t>
  </si>
  <si>
    <t>331316</t>
  </si>
  <si>
    <t>928120</t>
  </si>
  <si>
    <t>423840</t>
  </si>
  <si>
    <t>541370</t>
  </si>
  <si>
    <t>2011-0129</t>
  </si>
  <si>
    <t>2011-0087</t>
  </si>
  <si>
    <t>2011-0069</t>
  </si>
  <si>
    <t>2010-0031</t>
  </si>
  <si>
    <t>2009-0224</t>
  </si>
  <si>
    <t>2009-0216</t>
  </si>
  <si>
    <t>2009-0180</t>
  </si>
  <si>
    <t>2008-0231</t>
  </si>
  <si>
    <t>2007-0235</t>
  </si>
  <si>
    <t>2007-0183</t>
  </si>
  <si>
    <t>2007-0075</t>
  </si>
  <si>
    <t>2007-0068</t>
  </si>
  <si>
    <t>2006-0332</t>
  </si>
  <si>
    <t>2006-0223</t>
  </si>
  <si>
    <t>2006-0222</t>
  </si>
  <si>
    <t>2006-0212</t>
  </si>
  <si>
    <t>2006-0196</t>
  </si>
  <si>
    <t>2005-0306</t>
  </si>
  <si>
    <t>2005-0197</t>
  </si>
  <si>
    <t>2005-0188</t>
  </si>
  <si>
    <t>2005-0091</t>
  </si>
  <si>
    <t>2005-0035</t>
  </si>
  <si>
    <t>2005-0032</t>
  </si>
  <si>
    <t>2005-0031</t>
  </si>
  <si>
    <t>2005-0030</t>
  </si>
  <si>
    <t>2004-0415</t>
  </si>
  <si>
    <t>2004-0372</t>
  </si>
  <si>
    <t>2004-0146</t>
  </si>
  <si>
    <t>2004-0130</t>
  </si>
  <si>
    <t>2004-0101</t>
  </si>
  <si>
    <t>2004-0100</t>
  </si>
  <si>
    <t>2004-0095</t>
  </si>
  <si>
    <t>2004-0046</t>
  </si>
  <si>
    <t>2004-0014</t>
  </si>
  <si>
    <t>2003-0364</t>
  </si>
  <si>
    <t>2003-0273</t>
  </si>
  <si>
    <t>2003-0268</t>
  </si>
  <si>
    <t>2003-0209</t>
  </si>
  <si>
    <t>2003-0203</t>
  </si>
  <si>
    <t>2003-0175</t>
  </si>
  <si>
    <t>2003-0157</t>
  </si>
  <si>
    <t>2003-0094</t>
  </si>
  <si>
    <t>2002-0354</t>
  </si>
  <si>
    <t>2002-0326</t>
  </si>
  <si>
    <t>2002-0284</t>
  </si>
  <si>
    <t>2002-0223</t>
  </si>
  <si>
    <t>2002-0222</t>
  </si>
  <si>
    <t>2002-0131</t>
  </si>
  <si>
    <t>2002-0059</t>
  </si>
  <si>
    <t>2001-0496</t>
  </si>
  <si>
    <t>2001-0461</t>
  </si>
  <si>
    <t>2001-0326</t>
  </si>
  <si>
    <t>2001-0109</t>
  </si>
  <si>
    <t>2000-0408</t>
  </si>
  <si>
    <t>2000-0429</t>
  </si>
  <si>
    <t>2000-0232</t>
  </si>
  <si>
    <t>2000-0191</t>
  </si>
  <si>
    <t>2000-0181</t>
  </si>
  <si>
    <t>2000-0110</t>
  </si>
  <si>
    <t>1999-0199</t>
  </si>
  <si>
    <t>1999-0060</t>
  </si>
  <si>
    <t>1999-0047</t>
  </si>
  <si>
    <t>1998-0315</t>
  </si>
  <si>
    <t>1998-0289</t>
  </si>
  <si>
    <t>1998-0149</t>
  </si>
  <si>
    <t>1998-0093</t>
  </si>
  <si>
    <t>1997-0291</t>
  </si>
  <si>
    <t>1997-0137</t>
  </si>
  <si>
    <t>1997-0084</t>
  </si>
  <si>
    <t>1996-0019</t>
  </si>
  <si>
    <t>MN</t>
  </si>
  <si>
    <t>MT</t>
  </si>
  <si>
    <t>CO</t>
  </si>
  <si>
    <t>NY</t>
  </si>
  <si>
    <t>CA</t>
  </si>
  <si>
    <t>GA</t>
  </si>
  <si>
    <t>NJ</t>
  </si>
  <si>
    <t>FL</t>
  </si>
  <si>
    <t>MD</t>
  </si>
  <si>
    <t>IL</t>
  </si>
  <si>
    <t>AL</t>
  </si>
  <si>
    <t>WI</t>
  </si>
  <si>
    <t>OR</t>
  </si>
  <si>
    <t>IN</t>
  </si>
  <si>
    <t>WV</t>
  </si>
  <si>
    <t>PA</t>
  </si>
  <si>
    <t>OH</t>
  </si>
  <si>
    <t>LA</t>
  </si>
  <si>
    <t>KY</t>
  </si>
  <si>
    <t>NC</t>
  </si>
  <si>
    <t>TX</t>
  </si>
  <si>
    <t>CT</t>
  </si>
  <si>
    <t>AZ</t>
  </si>
  <si>
    <t>MI</t>
  </si>
  <si>
    <t>NM</t>
  </si>
  <si>
    <t>VA</t>
  </si>
  <si>
    <t>IA</t>
  </si>
  <si>
    <t>UT</t>
  </si>
  <si>
    <t>WA</t>
  </si>
  <si>
    <t>OK</t>
  </si>
  <si>
    <t>TN</t>
  </si>
  <si>
    <t>MA</t>
  </si>
  <si>
    <t>PR</t>
  </si>
  <si>
    <t>MO</t>
  </si>
  <si>
    <t>FS/PS/T</t>
  </si>
  <si>
    <t>HCP (Y/N/U)</t>
  </si>
  <si>
    <t>Sound level (dBA)</t>
  </si>
  <si>
    <t>Octave band (Y/N)</t>
  </si>
  <si>
    <t>HPU (Y/N/U)</t>
  </si>
  <si>
    <t>Dosimeter</t>
  </si>
  <si>
    <t>Sound level meter</t>
  </si>
  <si>
    <t>End date</t>
  </si>
  <si>
    <t>Start date</t>
  </si>
  <si>
    <t xml:space="preserve">End date </t>
  </si>
  <si>
    <t>Operating rooms</t>
  </si>
  <si>
    <t>DC</t>
  </si>
  <si>
    <t>Exp. ototoxic chems. (Y/N/U)</t>
  </si>
  <si>
    <t>Services</t>
  </si>
  <si>
    <t>Transportation, Warehousing &amp; Utilities</t>
  </si>
  <si>
    <t>Wholesale and Retail Trade</t>
  </si>
  <si>
    <t>Manufacturing</t>
  </si>
  <si>
    <t>Agriculture, Forestry &amp; Fishing</t>
  </si>
  <si>
    <t>Public Safety</t>
  </si>
  <si>
    <t>Construction</t>
  </si>
  <si>
    <t>Healthcare &amp; Social Assistance</t>
  </si>
  <si>
    <t>Elementary/High School</t>
  </si>
  <si>
    <t>Y</t>
  </si>
  <si>
    <t>FS</t>
  </si>
  <si>
    <t>N</t>
  </si>
  <si>
    <t>Band director</t>
  </si>
  <si>
    <t>T</t>
  </si>
  <si>
    <t>Marching band rehearsal in cafeteria</t>
  </si>
  <si>
    <t>Full shift activities</t>
  </si>
  <si>
    <t>Larson Davis System 824</t>
  </si>
  <si>
    <t>Marching band rehearsal in band room</t>
  </si>
  <si>
    <t>Fifth grade band class</t>
  </si>
  <si>
    <t>Sixth grade elementary music class</t>
  </si>
  <si>
    <t>Sixth grade band class</t>
  </si>
  <si>
    <t>Discovery rehearsal class</t>
  </si>
  <si>
    <t xml:space="preserve">Band room </t>
  </si>
  <si>
    <t>Band room</t>
  </si>
  <si>
    <t>Cafeteria</t>
  </si>
  <si>
    <t>X</t>
  </si>
  <si>
    <t>2008-0099</t>
  </si>
  <si>
    <t>2007-0199</t>
  </si>
  <si>
    <t>337124</t>
  </si>
  <si>
    <t>Outdoor Firing Range</t>
  </si>
  <si>
    <t xml:space="preserve">Larson Davis Spark Model 706RC </t>
  </si>
  <si>
    <t>Student</t>
  </si>
  <si>
    <t>Instructor</t>
  </si>
  <si>
    <t>PS</t>
  </si>
  <si>
    <t>Quest Technologies NoisePro®</t>
  </si>
  <si>
    <t>Quest Technologies SoundPro® Model SE/DL</t>
  </si>
  <si>
    <t>Shooting with 12-gauge shotgun</t>
  </si>
  <si>
    <t>Shooting with .45-70 riffle</t>
  </si>
  <si>
    <t>Shooting with .30-06 riffle</t>
  </si>
  <si>
    <t>E-A-R® Classic® (NRR 29), Moldex Purafit® (NRR 35), Howard Leight Laserlight® (NRR 32), or Bilsom® Thunder® T3H (NRR 27) earmuffs</t>
  </si>
  <si>
    <t xml:space="preserve">Hot dip </t>
  </si>
  <si>
    <t>Steam cannon activation</t>
  </si>
  <si>
    <t>Galvanizing</t>
  </si>
  <si>
    <t>Bundler</t>
  </si>
  <si>
    <t>Hot Dip</t>
  </si>
  <si>
    <t>Hot Dip Extractor</t>
  </si>
  <si>
    <t>Hot Dip Operator</t>
  </si>
  <si>
    <t>Hot Dip Laborer</t>
  </si>
  <si>
    <t>Hot Dip Loader</t>
  </si>
  <si>
    <t>Maintenance</t>
  </si>
  <si>
    <t>Shipping</t>
  </si>
  <si>
    <t>Material Handler</t>
  </si>
  <si>
    <t>Threading</t>
  </si>
  <si>
    <t>Packaging Operator</t>
  </si>
  <si>
    <t>Saw Operator</t>
  </si>
  <si>
    <t>Threader Operator</t>
  </si>
  <si>
    <t>Threading Inspector</t>
  </si>
  <si>
    <t>Welding</t>
  </si>
  <si>
    <t>Bander</t>
  </si>
  <si>
    <t>End Finisher</t>
  </si>
  <si>
    <t>Mill Operator</t>
  </si>
  <si>
    <t>Utility</t>
  </si>
  <si>
    <t>Metal to metal contact</t>
  </si>
  <si>
    <t>Hearing protection</t>
  </si>
  <si>
    <t>I</t>
  </si>
  <si>
    <t>AK</t>
  </si>
  <si>
    <t>Fire Department</t>
  </si>
  <si>
    <t>Quest® Technologies NoisePro™</t>
  </si>
  <si>
    <t>Quest Technologies Sound Pro Real-Time™</t>
  </si>
  <si>
    <t>AFD mechanic</t>
  </si>
  <si>
    <t>Metal to metal contact and compressed air release</t>
  </si>
  <si>
    <t>Larson Davis Spark® 706RC</t>
  </si>
  <si>
    <t>Drilling, surgery preparation, clean up</t>
  </si>
  <si>
    <t>Quest® Electronics Model Q-300</t>
  </si>
  <si>
    <t>Stranders: M26, M27 (take-off spool)</t>
  </si>
  <si>
    <t>Stranders: M26, M27 (operator’s bench)</t>
  </si>
  <si>
    <t>Stranders: M26, M27 (1/3 way down)</t>
  </si>
  <si>
    <t>Stranders: M26, M27 (2/3 way down)</t>
  </si>
  <si>
    <t>Stranders: M26, M27 (beginning of M26)</t>
  </si>
  <si>
    <t>Stranders: M30, M31 (take-off spool)</t>
  </si>
  <si>
    <t>Stranders: M30, M31 (wire wrap point)</t>
  </si>
  <si>
    <t>Stranders: M30, M31 (3 drums down)</t>
  </si>
  <si>
    <t>Stranders: M30, M31 (5 drums down)</t>
  </si>
  <si>
    <t>Stranders: M30, M31 (beginning of M31)</t>
  </si>
  <si>
    <t>Stranders: M30, M31 (beginning of M30)</t>
  </si>
  <si>
    <t>Stranders: M90, M91 (take-off spool)</t>
  </si>
  <si>
    <t>Stranders: M90, M91 (operator’s bench)</t>
  </si>
  <si>
    <t>Stranders: M90, M91 (mid-point)</t>
  </si>
  <si>
    <t>Stranders: M90, M91 (beginning)</t>
  </si>
  <si>
    <t>Closers: M4, M5 (take-off spool)</t>
  </si>
  <si>
    <t>Closers: M4, M5 (operator’s bench)</t>
  </si>
  <si>
    <t>Closers: M4, M5 (mid-point)</t>
  </si>
  <si>
    <t>Closers: M4, M5 (core supply spool)</t>
  </si>
  <si>
    <t>Closers: M10 (take-off spool)</t>
  </si>
  <si>
    <t>Closers: M10 (operator’s bench)</t>
  </si>
  <si>
    <t>Closers: M10 (2 of 9 drums down)</t>
  </si>
  <si>
    <t>Closers: M10 (5 of 9 drums down)</t>
  </si>
  <si>
    <t>Closers: M10 (8 of 9 drums down)</t>
  </si>
  <si>
    <t>Closers: M11 (take-off spool)</t>
  </si>
  <si>
    <t>Closers: M11 (wire wrap point)</t>
  </si>
  <si>
    <t>Closers: M11 (cover #8)</t>
  </si>
  <si>
    <t>Closers: M11 (cover #18)</t>
  </si>
  <si>
    <t>Closers: M11 (cover #28)</t>
  </si>
  <si>
    <t>Closers: M11 (cover #38)</t>
  </si>
  <si>
    <t>Closers: M11 (cover #48)</t>
  </si>
  <si>
    <t>Closers: M13 (take-off spool)</t>
  </si>
  <si>
    <t>Closers: M13 (1 of 4 drums down)</t>
  </si>
  <si>
    <t>Closers: M13 (3 of 4 drums down)</t>
  </si>
  <si>
    <t>Closers: M13 (4 of 4 drums down)</t>
  </si>
  <si>
    <t>Closers: M17 (take-off spool)</t>
  </si>
  <si>
    <t>Closers: M17 (wire wrap point)</t>
  </si>
  <si>
    <t>Closers: M17 (1/3 way down)</t>
  </si>
  <si>
    <t>Closers: M17 (2/3 way down)</t>
  </si>
  <si>
    <t>Closers: M17 (core supply spool)</t>
  </si>
  <si>
    <t>Others: M66 - Wire Drawing (take-off spool)</t>
  </si>
  <si>
    <t>Closers: M13 (operator's bench)</t>
  </si>
  <si>
    <t>Others: M66 - Wire Drawing (operator's bench)</t>
  </si>
  <si>
    <t>Others: M66 - Wire Drawing (first (largest) encl.)</t>
  </si>
  <si>
    <t>Others: M66 - Wire Drawing (supply spool)</t>
  </si>
  <si>
    <t>Others: M9 - Swager (take-off spool)</t>
  </si>
  <si>
    <t>Others: M9 - Swager (oper. control panel)</t>
  </si>
  <si>
    <t>Others: M9 - Swager (supply spool)</t>
  </si>
  <si>
    <t>Others: M99 - Swager (take-off spool)</t>
  </si>
  <si>
    <t>Others: M99 - Swager (oper. control panel)</t>
  </si>
  <si>
    <t>Others: M99 - Swager (supply spool)</t>
  </si>
  <si>
    <t>Quest Electronics Model 2400</t>
  </si>
  <si>
    <t>Fresh Pack</t>
  </si>
  <si>
    <t>Pellet Shop</t>
  </si>
  <si>
    <t>Mechanic Shop</t>
  </si>
  <si>
    <t>Alfalfa Pellets</t>
  </si>
  <si>
    <t>Potato processing, packaging, corn storage, dispensing, equipment maintenance, mechanical tasks, manufacture of alfalfa pellets</t>
  </si>
  <si>
    <t>Unloader-1</t>
  </si>
  <si>
    <t>Unloader-2</t>
  </si>
  <si>
    <t>Sorter-1</t>
  </si>
  <si>
    <t>Sorter-2</t>
  </si>
  <si>
    <t>Sorter-3</t>
  </si>
  <si>
    <t>Box maker</t>
  </si>
  <si>
    <t>Bagger-1</t>
  </si>
  <si>
    <t>Bagger-2</t>
  </si>
  <si>
    <t>Pallet stacking</t>
  </si>
  <si>
    <t>Plastic bag packing</t>
  </si>
  <si>
    <t>Sorter-4</t>
  </si>
  <si>
    <t>Sorter-5</t>
  </si>
  <si>
    <t>Sorter-6</t>
  </si>
  <si>
    <t>Boxer</t>
  </si>
  <si>
    <t>Box loader-1</t>
  </si>
  <si>
    <t>Box loader-2</t>
  </si>
  <si>
    <t>Box loader-3</t>
  </si>
  <si>
    <t>Forklift driver</t>
  </si>
  <si>
    <t>Operator</t>
  </si>
  <si>
    <t>Front loader</t>
  </si>
  <si>
    <t>Mechanic-1</t>
  </si>
  <si>
    <t>Mechanic-2</t>
  </si>
  <si>
    <t>Sorting Line-I</t>
  </si>
  <si>
    <t>Sorting Line-II</t>
  </si>
  <si>
    <t>Sorting Line-III</t>
  </si>
  <si>
    <t>Stairway to grinder</t>
  </si>
  <si>
    <t>Downstairs</t>
  </si>
  <si>
    <t>Output end</t>
  </si>
  <si>
    <t>Platform next to control booth</t>
  </si>
  <si>
    <t>Heat and Power Plant</t>
  </si>
  <si>
    <t>Quest® Electronics Model Q-300 Noise Logging</t>
  </si>
  <si>
    <t>Quest Model 2400</t>
  </si>
  <si>
    <t>Employee #1</t>
  </si>
  <si>
    <t>Employee #2</t>
  </si>
  <si>
    <t>Employee #3</t>
  </si>
  <si>
    <t>Employee #4</t>
  </si>
  <si>
    <t>Employee #5</t>
  </si>
  <si>
    <t>Turbines, fans, chillers, condenser water pump</t>
  </si>
  <si>
    <t>Northeast corner, Building B</t>
  </si>
  <si>
    <t>North stairwell, Building B</t>
  </si>
  <si>
    <t>Northwest corner, Building B</t>
  </si>
  <si>
    <t>Between boiler #1 (not running) &amp; boiler #3</t>
  </si>
  <si>
    <t>Between boilers #3 &amp; #4</t>
  </si>
  <si>
    <t>Between boilers #4 &amp; #2 (not running)</t>
  </si>
  <si>
    <t>Between boilers #1 &amp; #2 (neither running)</t>
  </si>
  <si>
    <t>Southwest corner, Building B</t>
  </si>
  <si>
    <t>Control room</t>
  </si>
  <si>
    <t>Southeast corner, Building B</t>
  </si>
  <si>
    <t>Break room</t>
  </si>
  <si>
    <t>Near turbine #2</t>
  </si>
  <si>
    <t>Near turbine #1</t>
  </si>
  <si>
    <t>North stairwell, Building A</t>
  </si>
  <si>
    <t>In-charge desk</t>
  </si>
  <si>
    <t>Employee entrance, Building A</t>
  </si>
  <si>
    <t>Southwest corner, Building A</t>
  </si>
  <si>
    <t>South side, Building A, near fans</t>
  </si>
  <si>
    <t>BFP-4</t>
  </si>
  <si>
    <t>Storage room, basement</t>
  </si>
  <si>
    <t>CWP-1</t>
  </si>
  <si>
    <t>CWP-2</t>
  </si>
  <si>
    <t>CWP-3</t>
  </si>
  <si>
    <t>CWP-4</t>
  </si>
  <si>
    <t>CWP-5</t>
  </si>
  <si>
    <t>Stairwell, Chiller basement</t>
  </si>
  <si>
    <t>Chiller basement, between pipes</t>
  </si>
  <si>
    <t>Lake water pump</t>
  </si>
  <si>
    <t>Quincy QE-5</t>
  </si>
  <si>
    <t>Screener #1</t>
  </si>
  <si>
    <t>Screener #2</t>
  </si>
  <si>
    <t>Screener #3</t>
  </si>
  <si>
    <t>Screener #4</t>
  </si>
  <si>
    <t>Screener #5</t>
  </si>
  <si>
    <t>Screener #6</t>
  </si>
  <si>
    <t>Screener #7</t>
  </si>
  <si>
    <t>Screener #8</t>
  </si>
  <si>
    <t>Screener #9</t>
  </si>
  <si>
    <t>Screener #10</t>
  </si>
  <si>
    <t>Screener #11</t>
  </si>
  <si>
    <t>Screener #12</t>
  </si>
  <si>
    <t>Screener #13</t>
  </si>
  <si>
    <t>Transportation Security Administration</t>
  </si>
  <si>
    <t>Laborer</t>
  </si>
  <si>
    <t>Foreman</t>
  </si>
  <si>
    <t>Custom
concrete counter tops manufacture</t>
  </si>
  <si>
    <t>Using orbital grinder</t>
  </si>
  <si>
    <t>Circular saw, other tools</t>
  </si>
  <si>
    <t>Cement mixer</t>
  </si>
  <si>
    <t>Forms tables</t>
  </si>
  <si>
    <t>All over shop</t>
  </si>
  <si>
    <t>Raw materials area (cement)</t>
  </si>
  <si>
    <t>Veterinary Hospital</t>
  </si>
  <si>
    <t>Large-dog kennel (morning)</t>
  </si>
  <si>
    <t>Laboratory, Kennel, and Grooming Areas</t>
  </si>
  <si>
    <t>Large-dog kennel (afternoon)</t>
  </si>
  <si>
    <t>Small-dog kennel (morning)</t>
  </si>
  <si>
    <t>Small-dog kennel (afternoon)</t>
  </si>
  <si>
    <t>Laboratory</t>
  </si>
  <si>
    <t>Grooming (blower on cage)</t>
  </si>
  <si>
    <t>Grooming (wet vacuum at tub)</t>
  </si>
  <si>
    <t>Grooming (wet vacuum and blower)</t>
  </si>
  <si>
    <t>Ultrasonic dental</t>
  </si>
  <si>
    <t>Vacuum on laser</t>
  </si>
  <si>
    <t>Kennel kitchen (door closed)</t>
  </si>
  <si>
    <t>Kennel kitchen (door fully opened)</t>
  </si>
  <si>
    <t>Kennel kitchen (door partially open)</t>
  </si>
  <si>
    <t>44.5 - 114.8</t>
  </si>
  <si>
    <t>22.5 - 68.7</t>
  </si>
  <si>
    <t>0.2 - 24.7</t>
  </si>
  <si>
    <t>47.0 - 118.2</t>
  </si>
  <si>
    <t xml:space="preserve">24.2 - 74.4 </t>
  </si>
  <si>
    <t>1.0 - 26.1</t>
  </si>
  <si>
    <t>509.3 - 1442.5</t>
  </si>
  <si>
    <t>262.5 - 797.0</t>
  </si>
  <si>
    <t>8.0 - 225.2</t>
  </si>
  <si>
    <t>Kennel workers</t>
  </si>
  <si>
    <t>Veterinary staff</t>
  </si>
  <si>
    <t>Surgical equipment</t>
  </si>
  <si>
    <t>Groceries and general merchandise store</t>
  </si>
  <si>
    <t>Checkout lanes</t>
  </si>
  <si>
    <t>School bus</t>
  </si>
  <si>
    <t>Larson Davis Spark™ Model 705P</t>
  </si>
  <si>
    <t>Larson Davis Model 824</t>
  </si>
  <si>
    <t>Back end operator (lacquer spray)</t>
  </si>
  <si>
    <t>Back end operator (necker)</t>
  </si>
  <si>
    <t>Baler room/forklift operator</t>
  </si>
  <si>
    <t>Material handler</t>
  </si>
  <si>
    <t>Palletizer</t>
  </si>
  <si>
    <t>Automobile Parts Manufacturing Facility</t>
  </si>
  <si>
    <t>Quest Electronics Model 2400 Type II</t>
  </si>
  <si>
    <t>Plant Operations</t>
  </si>
  <si>
    <t>Customer Service</t>
  </si>
  <si>
    <t>Trackhoe Operator</t>
  </si>
  <si>
    <t>Small Plant Operator</t>
  </si>
  <si>
    <t>Vactor Truck Assistant</t>
  </si>
  <si>
    <t>Electrician</t>
  </si>
  <si>
    <t>Vactor Truck</t>
  </si>
  <si>
    <t>Operator Zimpro</t>
  </si>
  <si>
    <t>Pump Station</t>
  </si>
  <si>
    <t>Trackhoe Operator Assistant</t>
  </si>
  <si>
    <t>Vactor Truck Operator</t>
  </si>
  <si>
    <t xml:space="preserve">Sewage Treatment Plant/Installation and Maintenance Sewer Lines  </t>
  </si>
  <si>
    <t>Maintenance (boiler)</t>
  </si>
  <si>
    <t>Aluminum beverage can manufacturing</t>
  </si>
  <si>
    <t>EAR Classic® and EAR Earsoft Superfit® foam insert type earplugs</t>
  </si>
  <si>
    <t>C</t>
  </si>
  <si>
    <t># of samples</t>
  </si>
  <si>
    <t>Barking dogs</t>
  </si>
  <si>
    <t>Kennel</t>
  </si>
  <si>
    <t>Grooming</t>
  </si>
  <si>
    <t xml:space="preserve">&lt; 60 </t>
  </si>
  <si>
    <t xml:space="preserve">&lt; 78 </t>
  </si>
  <si>
    <t xml:space="preserve">Larson-Davis Laboratory Model 2800 </t>
  </si>
  <si>
    <t>Operating machines</t>
  </si>
  <si>
    <t>Manufacturing area</t>
  </si>
  <si>
    <t>Shipping/receiving and maintenance</t>
  </si>
  <si>
    <t>Unknown</t>
  </si>
  <si>
    <t>Transit-style bus (#29)</t>
  </si>
  <si>
    <t>Transit-style bus (#70)</t>
  </si>
  <si>
    <t>Transit-style bus (#83)</t>
  </si>
  <si>
    <t>Transit-style bus (#88)</t>
  </si>
  <si>
    <t>Transit-style bus (#90)</t>
  </si>
  <si>
    <t>Conventional-style bus (#22)</t>
  </si>
  <si>
    <t>Conventional-style bus (#92)</t>
  </si>
  <si>
    <t>Transit-style bus/rear engine (#102)</t>
  </si>
  <si>
    <t>Transit-Style Bus Operator (Bus #29)</t>
  </si>
  <si>
    <t>Transit-Style Bus Operator (Bus #70)</t>
  </si>
  <si>
    <t>Transit-Style Bus Operator (Bus #90)</t>
  </si>
  <si>
    <t>Transit-Style Bus Operator (Bus #83)</t>
  </si>
  <si>
    <t>Transit-Style Bus Operator (Bus #88)</t>
  </si>
  <si>
    <t>Transit-Style Bus Operator (Bus #102)</t>
  </si>
  <si>
    <t>Conventional-Style Bus Operator (Bus #22)</t>
  </si>
  <si>
    <t>Conventional-Style Bus Operator (Bus #92)</t>
  </si>
  <si>
    <t>Hearing protection (non-specified)</t>
  </si>
  <si>
    <t>Maintenance shop</t>
  </si>
  <si>
    <t>½" impactor gun, priming, and air vacuum pump</t>
  </si>
  <si>
    <t>Squealing (feedback noise) from headsets</t>
  </si>
  <si>
    <t xml:space="preserve">Dispatch </t>
  </si>
  <si>
    <t>Back end (lacquer spray)</t>
  </si>
  <si>
    <t>Back end (necker)</t>
  </si>
  <si>
    <t>Front end</t>
  </si>
  <si>
    <t>Front end ironer trimmer</t>
  </si>
  <si>
    <t>Front end ironer trimmer/chemical process operator</t>
  </si>
  <si>
    <t>Front end ironer trimmer leadman</t>
  </si>
  <si>
    <t>Front end ironer trimmer line 3</t>
  </si>
  <si>
    <t>Front end ironer trimmer lines 1 and 2</t>
  </si>
  <si>
    <t>Printer</t>
  </si>
  <si>
    <t>Printer operator</t>
  </si>
  <si>
    <t>Printer leadman</t>
  </si>
  <si>
    <t>Vaccum truck</t>
  </si>
  <si>
    <t>In cab driver's side window closed</t>
  </si>
  <si>
    <t>In cab driver's side window open</t>
  </si>
  <si>
    <t>In cab passenger's side window open</t>
  </si>
  <si>
    <t>Operator unreeling hose, standing by control panel</t>
  </si>
  <si>
    <t>Compressor room</t>
  </si>
  <si>
    <t>Assistant unreeling hose approximately 30 ft from the truck</t>
  </si>
  <si>
    <t>Unreeling hose standing by driver's side door</t>
  </si>
  <si>
    <t>Right side 701A</t>
  </si>
  <si>
    <t>Front of 701A</t>
  </si>
  <si>
    <t>Between 701A &amp; 701C</t>
  </si>
  <si>
    <t>Front of 701C</t>
  </si>
  <si>
    <t>Left side of 701C</t>
  </si>
  <si>
    <t>Front bag pump A</t>
  </si>
  <si>
    <t>Front bag pump B</t>
  </si>
  <si>
    <t>Front</t>
  </si>
  <si>
    <t>Center</t>
  </si>
  <si>
    <t>Outside passenger side</t>
  </si>
  <si>
    <t>By driver's seat, engine idling</t>
  </si>
  <si>
    <t>By driver's seat, engine revved</t>
  </si>
  <si>
    <t>In cab driver's seat engine revved</t>
  </si>
  <si>
    <t>In cab driver's seat engine idling</t>
  </si>
  <si>
    <t>By boilers</t>
  </si>
  <si>
    <t>Front driver's side</t>
  </si>
  <si>
    <t>Front passenger's side</t>
  </si>
  <si>
    <t>Back driver's side</t>
  </si>
  <si>
    <t>Back passenger's side</t>
  </si>
  <si>
    <t>Side</t>
  </si>
  <si>
    <t>Bobcat small bulldozer</t>
  </si>
  <si>
    <t>Sludge pumps C &amp; D</t>
  </si>
  <si>
    <t>Sludge pumps A &amp; B</t>
  </si>
  <si>
    <t>Sludge pumps E &amp; F</t>
  </si>
  <si>
    <t>Chlorinator room</t>
  </si>
  <si>
    <t>Grease concentrator</t>
  </si>
  <si>
    <t>Roto Rooter truck</t>
  </si>
  <si>
    <t>Turboplex blower</t>
  </si>
  <si>
    <t>Plant drain pump</t>
  </si>
  <si>
    <t>Plant water pump</t>
  </si>
  <si>
    <t>Neaves sanitation truck</t>
  </si>
  <si>
    <t>D &amp; E scrubber fans</t>
  </si>
  <si>
    <t>Zimpro control room</t>
  </si>
  <si>
    <t>Zimpro heat exchanger A</t>
  </si>
  <si>
    <t>Zimpro heat exchanger B</t>
  </si>
  <si>
    <t>Zimpro heat exchanger C</t>
  </si>
  <si>
    <t>Steam generator A</t>
  </si>
  <si>
    <t>Steam generator B</t>
  </si>
  <si>
    <t>Steam generator C</t>
  </si>
  <si>
    <t>Blower room</t>
  </si>
  <si>
    <t>Zimpro room</t>
  </si>
  <si>
    <t>Cement truck for backfill</t>
  </si>
  <si>
    <t>Blower #2</t>
  </si>
  <si>
    <t>Society for the Prevention of Cruelty to Animals</t>
  </si>
  <si>
    <t>Veterinary technicians</t>
  </si>
  <si>
    <t>Client care workers</t>
  </si>
  <si>
    <t>6.3 - 15.4</t>
  </si>
  <si>
    <t>4.4 - 37.3</t>
  </si>
  <si>
    <t>1.4 - 6.7</t>
  </si>
  <si>
    <t>23.6 - 60.3</t>
  </si>
  <si>
    <t xml:space="preserve">X </t>
  </si>
  <si>
    <t>67.5 - 82.9</t>
  </si>
  <si>
    <t>59.2 - 70.5</t>
  </si>
  <si>
    <t>77.3 - 86.1</t>
  </si>
  <si>
    <t>70.1 - 76.5</t>
  </si>
  <si>
    <t>82.2 - 91.0</t>
  </si>
  <si>
    <t>78.7 - 82.8</t>
  </si>
  <si>
    <t>Quest® Technologies Model Q-300</t>
  </si>
  <si>
    <t>Animal Shelter</t>
  </si>
  <si>
    <t>Clean dog cages, wash dishes, and clean bathrooms</t>
  </si>
  <si>
    <t>Laundry, clean cat and puppy cages, provide shots to animals, respond to the public, arrange adoptions</t>
  </si>
  <si>
    <t>Animal shelter workers</t>
  </si>
  <si>
    <t>15.1 – 32.5</t>
  </si>
  <si>
    <t>4.2 – 29.3</t>
  </si>
  <si>
    <t>6.3 – 24.1</t>
  </si>
  <si>
    <t>2.3 – 18.2</t>
  </si>
  <si>
    <t>63.2 – 145.4</t>
  </si>
  <si>
    <t>24.9 – 171.2</t>
  </si>
  <si>
    <t>70.1 - 79.7</t>
  </si>
  <si>
    <t>62.8 - 77.7</t>
  </si>
  <si>
    <t>76.4 - 81.9</t>
  </si>
  <si>
    <t>67.1 - 81.1</t>
  </si>
  <si>
    <t>83.0 - 86.6</t>
  </si>
  <si>
    <t>79.0 - 87.3</t>
  </si>
  <si>
    <t xml:space="preserve">1.7 - 41.7 </t>
  </si>
  <si>
    <t>0 - 6.4</t>
  </si>
  <si>
    <t>3.4 - 46.7</t>
  </si>
  <si>
    <t>0.3 - 6.4</t>
  </si>
  <si>
    <t>60.6 - 83.7</t>
  </si>
  <si>
    <t>65.6 - 84.5</t>
  </si>
  <si>
    <t>48.1 - 70.2</t>
  </si>
  <si>
    <t>21.7 - 552.5</t>
  </si>
  <si>
    <t>3.8 - 70.4</t>
  </si>
  <si>
    <t>78.4 - 92.4</t>
  </si>
  <si>
    <t>70.8 - 83.5</t>
  </si>
  <si>
    <t>Police officer (day shift)</t>
  </si>
  <si>
    <t>Police officer (night shift)</t>
  </si>
  <si>
    <t>Larson-Davis Laboratory Model 2800</t>
  </si>
  <si>
    <t>911 operator telephone console</t>
  </si>
  <si>
    <t>Active fire dispatch console</t>
  </si>
  <si>
    <t>Police dispatch</t>
  </si>
  <si>
    <t>Quest® Electronics Model M-27</t>
  </si>
  <si>
    <t>Opened bill holders in soft count room</t>
  </si>
  <si>
    <t>Soft count</t>
  </si>
  <si>
    <t>Hard count</t>
  </si>
  <si>
    <t>Casino employees</t>
  </si>
  <si>
    <t>Cultured marble manufacture</t>
  </si>
  <si>
    <t>Mold Preparation and Marble Casting</t>
  </si>
  <si>
    <t>Gel Coat Sprayer</t>
  </si>
  <si>
    <t>Mold Mixing</t>
  </si>
  <si>
    <t>Marble Casting</t>
  </si>
  <si>
    <t>Product Removal and Buffing</t>
  </si>
  <si>
    <t>Product Grinding</t>
  </si>
  <si>
    <t>Mold Preparation and Office Work</t>
  </si>
  <si>
    <t>Product Buffing</t>
  </si>
  <si>
    <t>Whirlpool Tub Finisher</t>
  </si>
  <si>
    <t>52.5 - 398.4</t>
  </si>
  <si>
    <t>17.1 - 57.9</t>
  </si>
  <si>
    <t>Police Canine Unit</t>
  </si>
  <si>
    <t>0 - 70.2</t>
  </si>
  <si>
    <t>Police canine unit vehicle</t>
  </si>
  <si>
    <t>Community College Bookstore</t>
  </si>
  <si>
    <t>Foam earplugs (brand non-specified)</t>
  </si>
  <si>
    <t>Wire Rope manufacture</t>
  </si>
  <si>
    <t>Resort and Casino</t>
  </si>
  <si>
    <t>Metropolitan Police Department</t>
  </si>
  <si>
    <t>Machine operator</t>
  </si>
  <si>
    <t>Production area</t>
  </si>
  <si>
    <t xml:space="preserve">Vault and counting area (counting coins and paper money) </t>
  </si>
  <si>
    <t>U</t>
  </si>
  <si>
    <t>Airport screening conveyors and machines</t>
  </si>
  <si>
    <t>Baggage screening</t>
  </si>
  <si>
    <t>Aluminum can production equipment</t>
  </si>
  <si>
    <t>Millwright</t>
  </si>
  <si>
    <t>Front end maintenance/repair</t>
  </si>
  <si>
    <t>Plant-wide</t>
  </si>
  <si>
    <t>Baler room</t>
  </si>
  <si>
    <t>Palletizer area</t>
  </si>
  <si>
    <t>Maintenance area</t>
  </si>
  <si>
    <t>Kitchen equipment and metal-to-metal contact between
utensils and metal racks</t>
  </si>
  <si>
    <t>Animal shelter</t>
  </si>
  <si>
    <t>84.2 - 91.0</t>
  </si>
  <si>
    <t>Swager</t>
  </si>
  <si>
    <t>Closer</t>
  </si>
  <si>
    <t>Strander</t>
  </si>
  <si>
    <t>Wire Drawing</t>
  </si>
  <si>
    <t>Production of raw cultured marble products and product finishing</t>
  </si>
  <si>
    <t>Product grinder and product buffer, mixer and powder delivery system and vibrating mold tables, casting operations</t>
  </si>
  <si>
    <t>79.2 - 87.3</t>
  </si>
  <si>
    <t>45.2 - 79.9</t>
  </si>
  <si>
    <t>84.6 - 91.2</t>
  </si>
  <si>
    <t>79.8 - 87.9</t>
  </si>
  <si>
    <t>56.78 - 80.3</t>
  </si>
  <si>
    <t>92.1 - 96.6</t>
  </si>
  <si>
    <t>89.2 - 94.0</t>
  </si>
  <si>
    <t>74.0 - 88.5</t>
  </si>
  <si>
    <t>Pots and Pans Room</t>
  </si>
  <si>
    <t>Food Preparation</t>
  </si>
  <si>
    <t>Dishwashing Room</t>
  </si>
  <si>
    <t>Peltor® PowerCon Plus™ and Peltor® Tactical™ 6-S</t>
  </si>
  <si>
    <t>Foam ear plugs (non-specified)</t>
  </si>
  <si>
    <t>Palm Beach International Airport</t>
  </si>
  <si>
    <t>Miami International Airport</t>
  </si>
  <si>
    <t>Washington-Dulles International Airport</t>
  </si>
  <si>
    <t>Baltimore-Washington International Airport</t>
  </si>
  <si>
    <t>Screener</t>
  </si>
  <si>
    <t>Hallway – First Aid Room (morning)</t>
  </si>
  <si>
    <t>Hallway – First Aid Room (afternoon)</t>
  </si>
  <si>
    <t>Store Room – N10 (morning)</t>
  </si>
  <si>
    <t>Store Room – N10 (afternoon)</t>
  </si>
  <si>
    <t>IEA – J9 (morning)</t>
  </si>
  <si>
    <t>IEA – J9 (afternoon)</t>
  </si>
  <si>
    <t>Machine Shop – D8 &amp; E8 (morning)</t>
  </si>
  <si>
    <t>Machine Shop – D8 &amp; E8 (afternoon)</t>
  </si>
  <si>
    <t>RLG (morning)</t>
  </si>
  <si>
    <t>RLG (afternoon)</t>
  </si>
  <si>
    <t>Front Hallway – B8 (morning)</t>
  </si>
  <si>
    <t>Front Hallway – B8 (afternoon)</t>
  </si>
  <si>
    <t>Corner of Test Equipment Room (morning)</t>
  </si>
  <si>
    <t>Corner of Test Equipment Room (afternoon)</t>
  </si>
  <si>
    <t>Assembly Area – H5 (morning)</t>
  </si>
  <si>
    <t>Assembly Area – H5 (afternoon)</t>
  </si>
  <si>
    <t>Cutting and laying roof tiles (residential roofing operations, roof installation)</t>
  </si>
  <si>
    <t>Roofing Company</t>
  </si>
  <si>
    <t>Roofer #1</t>
  </si>
  <si>
    <t>Roofer #2</t>
  </si>
  <si>
    <t>Roofer #3</t>
  </si>
  <si>
    <t>Roofer #4</t>
  </si>
  <si>
    <t>Roofer #5</t>
  </si>
  <si>
    <t>Roofer #6</t>
  </si>
  <si>
    <t>Roofer #7</t>
  </si>
  <si>
    <t>Roof</t>
  </si>
  <si>
    <t>Area 62 - #1</t>
  </si>
  <si>
    <t>Area 62 - #2</t>
  </si>
  <si>
    <t>Area 62 - #3</t>
  </si>
  <si>
    <t>Area 62 - #4</t>
  </si>
  <si>
    <t>F2</t>
  </si>
  <si>
    <t>Area 62 - #5</t>
  </si>
  <si>
    <t>Area 62 - #6</t>
  </si>
  <si>
    <t>Area 62 - #7</t>
  </si>
  <si>
    <t>Area 62 - #8</t>
  </si>
  <si>
    <t>H3 - #1</t>
  </si>
  <si>
    <t>H3 - #2</t>
  </si>
  <si>
    <t>EITI - #1</t>
  </si>
  <si>
    <t>EITI - #2</t>
  </si>
  <si>
    <t>Tugs, jets, conveyor belts, and baggage carousels in the (checked baggage screening area)</t>
  </si>
  <si>
    <t>TSA employees</t>
  </si>
  <si>
    <t>EDS: Lane 1</t>
  </si>
  <si>
    <t>EDS: Lane 3</t>
  </si>
  <si>
    <t>EDS: Lane 4</t>
  </si>
  <si>
    <t>EDS: Lanes 4 &amp; 5</t>
  </si>
  <si>
    <t>EDS: Lane 6</t>
  </si>
  <si>
    <t>EDS: Lane 7</t>
  </si>
  <si>
    <t>EDS: Lane 8</t>
  </si>
  <si>
    <t>EDS: Lane 9</t>
  </si>
  <si>
    <t>EDS: Lane 2</t>
  </si>
  <si>
    <t>EDS: Lanes 2 &amp; 5</t>
  </si>
  <si>
    <t>EDS: Lane 5</t>
  </si>
  <si>
    <t xml:space="preserve"> Screener #2</t>
  </si>
  <si>
    <t xml:space="preserve"> Screener #1</t>
  </si>
  <si>
    <t>Tugs and carts traveling through a tunnel</t>
  </si>
  <si>
    <t>Remote Baggage (MU-2)</t>
  </si>
  <si>
    <t>Remote Baggage (MU-1)</t>
  </si>
  <si>
    <t>East Baggage (EB-4)</t>
  </si>
  <si>
    <t>East Baggage (EB-2)</t>
  </si>
  <si>
    <t>East Baggage (EB-1)</t>
  </si>
  <si>
    <t>West Baggage (WB-4)</t>
  </si>
  <si>
    <t>West Baggage (WB-3)</t>
  </si>
  <si>
    <t>West Baggage (WB-2)</t>
  </si>
  <si>
    <t>West Baggage (WB-1)</t>
  </si>
  <si>
    <t>Southeast Baggage (SE-4)</t>
  </si>
  <si>
    <t>Southeast Baggage (SE-3)</t>
  </si>
  <si>
    <t>Southeast Baggage (SE-1)</t>
  </si>
  <si>
    <t>Winder, Line 8</t>
  </si>
  <si>
    <t>Extruder, Line 1</t>
  </si>
  <si>
    <t>Winder, Line 3</t>
  </si>
  <si>
    <t>Winder, Line 2</t>
  </si>
  <si>
    <t>Cut-to-Size</t>
  </si>
  <si>
    <t>Extruder, Line 8</t>
  </si>
  <si>
    <t>Pelletizer</t>
  </si>
  <si>
    <t>Extruder, Line 7</t>
  </si>
  <si>
    <t>Supervisor</t>
  </si>
  <si>
    <t>Forklift Operator</t>
  </si>
  <si>
    <t>Extruder, Line 4</t>
  </si>
  <si>
    <t>Regrind/Winder, Line 4</t>
  </si>
  <si>
    <t>Team Lead</t>
  </si>
  <si>
    <t>Rewinder</t>
  </si>
  <si>
    <t>Extruder, Line 2</t>
  </si>
  <si>
    <t>Rover</t>
  </si>
  <si>
    <t>Winder, Line 1</t>
  </si>
  <si>
    <t>Winder, Line 4</t>
  </si>
  <si>
    <t>Extruder, Line 3</t>
  </si>
  <si>
    <t>Regrind</t>
  </si>
  <si>
    <t>Winder, Lines 7 &amp; 8</t>
  </si>
  <si>
    <t>Winder, Lines 3 &amp; 4</t>
  </si>
  <si>
    <t>Winder, Lines 1 &amp; 2</t>
  </si>
  <si>
    <t>Director</t>
  </si>
  <si>
    <t>Farm Technician</t>
  </si>
  <si>
    <t>Student I</t>
  </si>
  <si>
    <t>Student II</t>
  </si>
  <si>
    <t>Power washing, ear clipping, snout snaring, castrating, breeding, gate repairs, feed mill</t>
  </si>
  <si>
    <t>Finishing area (barns)</t>
  </si>
  <si>
    <t>Ear plugs (non-specified)</t>
  </si>
  <si>
    <t>Airline</t>
  </si>
  <si>
    <t>Attendant 1 - #522</t>
  </si>
  <si>
    <t>Attendant 2 - #522</t>
  </si>
  <si>
    <t>Attendant 1 - #514 &amp; #504</t>
  </si>
  <si>
    <t>Attendant 2 - #514 &amp; #504</t>
  </si>
  <si>
    <t>Attendant 1 - #527 &amp; #524</t>
  </si>
  <si>
    <t>Attendant 2 - #527 &amp; #524</t>
  </si>
  <si>
    <t>Attendant 1 - #510 &amp; #515</t>
  </si>
  <si>
    <t>Attendant 2 - #510 &amp; #515</t>
  </si>
  <si>
    <t>Attendant 1 - #522 &amp; #520</t>
  </si>
  <si>
    <t>Attendant 2 - #522 &amp; #520</t>
  </si>
  <si>
    <t>Attendant 1 - #520 &amp; #532</t>
  </si>
  <si>
    <t>Attendant 2 - #520 &amp; #532</t>
  </si>
  <si>
    <t>Attendant 1 - #521 &amp; #522</t>
  </si>
  <si>
    <t>Attendant 2 - #521 &amp; #522</t>
  </si>
  <si>
    <t>Attendant 1 - #507</t>
  </si>
  <si>
    <t>Attendant 2 - #507</t>
  </si>
  <si>
    <t>Attendant 1 - #520</t>
  </si>
  <si>
    <t>Attendant 2 - #520</t>
  </si>
  <si>
    <t>Aircraft activities (take-off, cruise, landing)</t>
  </si>
  <si>
    <t>Take-off</t>
  </si>
  <si>
    <t>Cruise</t>
  </si>
  <si>
    <t>Landing</t>
  </si>
  <si>
    <t>Casino</t>
  </si>
  <si>
    <t>Groundskeeper</t>
  </si>
  <si>
    <t>Island Cage</t>
  </si>
  <si>
    <t>Security Desk</t>
  </si>
  <si>
    <t>Slot Attendant</t>
  </si>
  <si>
    <t>Beverage Server</t>
  </si>
  <si>
    <t>Pit Boss</t>
  </si>
  <si>
    <t>Daycare Center</t>
  </si>
  <si>
    <t>Children’s Arcade</t>
  </si>
  <si>
    <t>Slot Area #1</t>
  </si>
  <si>
    <t>Slot Area #2</t>
  </si>
  <si>
    <t>Slot Area #3</t>
  </si>
  <si>
    <t>Slot Area #4</t>
  </si>
  <si>
    <t>Slot Area #5</t>
  </si>
  <si>
    <t>Slot Area #6</t>
  </si>
  <si>
    <t>Smoking Casino Table Games</t>
  </si>
  <si>
    <t>Poker Room</t>
  </si>
  <si>
    <t>Island Cashier</t>
  </si>
  <si>
    <t>Playworld</t>
  </si>
  <si>
    <t>Highway Patrol</t>
  </si>
  <si>
    <t>Accident scene</t>
  </si>
  <si>
    <t>Open freeway</t>
  </si>
  <si>
    <t>Median freeway</t>
  </si>
  <si>
    <t>Berm freeway</t>
  </si>
  <si>
    <t>Car traffic</t>
  </si>
  <si>
    <t>Computer Services</t>
  </si>
  <si>
    <t>Press 25-3</t>
  </si>
  <si>
    <t>Press 22-7</t>
  </si>
  <si>
    <t>Press 17-3</t>
  </si>
  <si>
    <t>Goebel Press</t>
  </si>
  <si>
    <t>Perf 3 Press</t>
  </si>
  <si>
    <t>Press 22-1</t>
  </si>
  <si>
    <t>Ink station</t>
  </si>
  <si>
    <t>Perf 2 Press</t>
  </si>
  <si>
    <t>Press 25-4</t>
  </si>
  <si>
    <t>RDP Press</t>
  </si>
  <si>
    <t>Press 25-2</t>
  </si>
  <si>
    <t>Press 25-3/Press 22-9</t>
  </si>
  <si>
    <t xml:space="preserve">E.A.R.® foam ear plugs (One of the four crews was observed wearing (HPDs) while on the roof.) </t>
  </si>
  <si>
    <t>Polyethylene manufacturing company</t>
  </si>
  <si>
    <t xml:space="preserve"> Community College Swine Education Center</t>
  </si>
  <si>
    <t>Howard Leight® Airsoft® earplugs and Howard Leight® Laser Lite® earplugs</t>
  </si>
  <si>
    <t>Air Tran Baggage Screening</t>
  </si>
  <si>
    <t>International Baggage Screening</t>
  </si>
  <si>
    <t>United Baggage Screening</t>
  </si>
  <si>
    <t>Delta Baggage Screening</t>
  </si>
  <si>
    <t>Southwest Baggage Screening</t>
  </si>
  <si>
    <t>U.S. Air Baggage Screening</t>
  </si>
  <si>
    <t>International terminal and Air Tran screening</t>
  </si>
  <si>
    <t>Tunnel running from Southeast baggage basement up to the tarmac</t>
  </si>
  <si>
    <t>Agricultural Products Company</t>
  </si>
  <si>
    <t>Castration</t>
  </si>
  <si>
    <t>Breeding</t>
  </si>
  <si>
    <t>Gate Repairs</t>
  </si>
  <si>
    <t>Power Washing</t>
  </si>
  <si>
    <t>Feed Mill</t>
  </si>
  <si>
    <t>Snaring</t>
  </si>
  <si>
    <t>Straight Cut Operator</t>
  </si>
  <si>
    <t>Shaver</t>
  </si>
  <si>
    <t>Annealer</t>
  </si>
  <si>
    <t>Pickling Cab Driver</t>
  </si>
  <si>
    <t>Materials Handler</t>
  </si>
  <si>
    <t>Draw Block Operator</t>
  </si>
  <si>
    <t>Draw Bench Operator</t>
  </si>
  <si>
    <t>Grinder</t>
  </si>
  <si>
    <t>Annealing, drawing, straightening, grinding</t>
  </si>
  <si>
    <t>Production area (pickling, grinding, shaving, annealing)</t>
  </si>
  <si>
    <t>B&amp;K 4434</t>
  </si>
  <si>
    <t>Roofing company</t>
  </si>
  <si>
    <t>Tile cutting</t>
  </si>
  <si>
    <t>Leaf blower</t>
  </si>
  <si>
    <t>Quest® Technologies Model 215</t>
  </si>
  <si>
    <t>Residential and commercial properties' roofs</t>
  </si>
  <si>
    <t>Second man</t>
  </si>
  <si>
    <t>Laborer-1</t>
  </si>
  <si>
    <t>Laborer-2</t>
  </si>
  <si>
    <t>Saw usage, cutting on the roofing tiles</t>
  </si>
  <si>
    <t xml:space="preserve">Take-off </t>
  </si>
  <si>
    <t xml:space="preserve">Cruise </t>
  </si>
  <si>
    <t xml:space="preserve">Landing </t>
  </si>
  <si>
    <t>Q200 - Passenger cabin (middle)</t>
  </si>
  <si>
    <t>Q200 - Passenger cabin (front)</t>
  </si>
  <si>
    <t>Q200 - Passenger cabin (back)</t>
  </si>
  <si>
    <t>Q400 - Passenger cabin (front)</t>
  </si>
  <si>
    <t>Q400 - Passenger cabin (middle)</t>
  </si>
  <si>
    <t>Q400 - Passenger cabin (back)</t>
  </si>
  <si>
    <t>CRJ - Passenger cabin (front)</t>
  </si>
  <si>
    <t>CRJ - Passenger cabin (middle)</t>
  </si>
  <si>
    <t>CRJ - Passenger cabin (back)</t>
  </si>
  <si>
    <t xml:space="preserve">Aircraft passanger cabin - Q200 - #360 </t>
  </si>
  <si>
    <t xml:space="preserve">Aircraft passanger cabin - Q200 - #354 </t>
  </si>
  <si>
    <t xml:space="preserve">Aircraft passanger cabin - Q400 - #407 </t>
  </si>
  <si>
    <t>Aircraft passanger cabin - Q400 - #413</t>
  </si>
  <si>
    <t>Aircraft passanger cabin - CRJ - #604</t>
  </si>
  <si>
    <t>Aircraft passanger cabin - CRJ - #605</t>
  </si>
  <si>
    <t>Aircraft passanger cabin - CRJ - #614</t>
  </si>
  <si>
    <t>Flight attendant</t>
  </si>
  <si>
    <t>Take-off, cruising, landing</t>
  </si>
  <si>
    <t xml:space="preserve">David Clark Model 27 earmuffs or custom-molded earplugs, ESP Elite or the behind-the-ear model Pro-Elite custom-molded electronic devices, EAR Classic earplugs and EAR plugs plus Aearo Peltor® Model Tactical™ 7 earmuffs, EAR Combat-Arms earplug, Bilsom ISL earplug, EAR Ultra 9000 shooters earmuff </t>
  </si>
  <si>
    <t>Casino (gaming area)</t>
  </si>
  <si>
    <t>Casino (children's arcade)</t>
  </si>
  <si>
    <t>Casino (children's daycare)</t>
  </si>
  <si>
    <t>Casino’s cashier cages, games in children’s daycare and arcade, ground keeping staff, video slot machines with their bells, sirens, and whistles</t>
  </si>
  <si>
    <t>“RDP” press high speed and printing</t>
  </si>
  <si>
    <t>Federal Aviation Administration</t>
  </si>
  <si>
    <t>Portland, ME airport airport - a.m.</t>
  </si>
  <si>
    <t>Portland, ME airport airport - p.m.</t>
  </si>
  <si>
    <t>Bedford, MA airport</t>
  </si>
  <si>
    <t>Bradley Int. airport</t>
  </si>
  <si>
    <t>Aircraft engine repair facility</t>
  </si>
  <si>
    <t>Lubrication pump repair facility - a.m.</t>
  </si>
  <si>
    <t>Bradley Int. aircraft repair hanger</t>
  </si>
  <si>
    <t>Aviation Safety Inspector</t>
  </si>
  <si>
    <t>Aviation hanger</t>
  </si>
  <si>
    <t>Repair station</t>
  </si>
  <si>
    <t>Airport ramps</t>
  </si>
  <si>
    <t>Quest® Electronics Model Q-300, Quest Electronics Model 400, Larson-Davis Model 706</t>
  </si>
  <si>
    <t>Larson-Davis Laboratory Model 2900B, Quest Technologies Model 1800</t>
  </si>
  <si>
    <t>Single Pistol</t>
  </si>
  <si>
    <t>Double Pistol</t>
  </si>
  <si>
    <t>Single Shotgun</t>
  </si>
  <si>
    <t>Firing lanes 7-8</t>
  </si>
  <si>
    <t>Firing lanes 12-13</t>
  </si>
  <si>
    <t>Firing Range</t>
  </si>
  <si>
    <t>Control Room</t>
  </si>
  <si>
    <t>Cleaning Room</t>
  </si>
  <si>
    <t>Classroom</t>
  </si>
  <si>
    <t>Office</t>
  </si>
  <si>
    <t>Quest Electronics Model M-27</t>
  </si>
  <si>
    <t>Quest Model 1800</t>
  </si>
  <si>
    <t>Quest Electronics Model Q-300</t>
  </si>
  <si>
    <t>Assembly facilities</t>
  </si>
  <si>
    <t>Old Boardtown facility</t>
  </si>
  <si>
    <t>515 Building</t>
  </si>
  <si>
    <t>Heat Shrinker</t>
  </si>
  <si>
    <t>Terminator</t>
  </si>
  <si>
    <t>Wire Cutter</t>
  </si>
  <si>
    <t>Damper Line Assembler</t>
  </si>
  <si>
    <t>Operated manual heat shrink machine</t>
  </si>
  <si>
    <t>Operated manual terminator machines</t>
  </si>
  <si>
    <t>Operated mechanical wire cutter</t>
  </si>
  <si>
    <t>Operated mechanical wire cutter and stamper</t>
  </si>
  <si>
    <t>Operated lockformer</t>
  </si>
  <si>
    <t>Wire shop</t>
  </si>
  <si>
    <t>Damper line</t>
  </si>
  <si>
    <t>Hospital's kitchen</t>
  </si>
  <si>
    <t>Metal conduit manufacturing company</t>
  </si>
  <si>
    <t xml:space="preserve">Passenger cabin </t>
  </si>
  <si>
    <t>Passenger cabin (aircraft #511)</t>
  </si>
  <si>
    <t>Passenger cabin (aircraft #513)</t>
  </si>
  <si>
    <t>Passenger cabin (eight different aircrafts)</t>
  </si>
  <si>
    <t xml:space="preserve">Hospitals' Health Information Department </t>
  </si>
  <si>
    <t>Health Information Management Department (Santa Teresa)</t>
  </si>
  <si>
    <t>Health Information Management Department (Santa Clara)</t>
  </si>
  <si>
    <t>Health Information Management Department (Redwood City)</t>
  </si>
  <si>
    <t xml:space="preserve">Steel Manufacturing </t>
  </si>
  <si>
    <t>Foam earplugs</t>
  </si>
  <si>
    <t>0.4 – 40</t>
  </si>
  <si>
    <t>1.7 – 11</t>
  </si>
  <si>
    <t>0.2 – 33</t>
  </si>
  <si>
    <t>0.2 – 12</t>
  </si>
  <si>
    <t>22 – 351</t>
  </si>
  <si>
    <t>58 –158</t>
  </si>
  <si>
    <t>15 – 1187</t>
  </si>
  <si>
    <t>17 – 203</t>
  </si>
  <si>
    <t>Highway noise</t>
  </si>
  <si>
    <t>State trooper</t>
  </si>
  <si>
    <t>Highway patrol</t>
  </si>
  <si>
    <t xml:space="preserve">Press area </t>
  </si>
  <si>
    <t>School Bus Drivers</t>
  </si>
  <si>
    <t>Police Service Department - Firing Range</t>
  </si>
  <si>
    <t>Tascam DA-P1 Digital Audio Tape (DAT) recorder (B &amp; K 4136 ¼ inch microphone)</t>
  </si>
  <si>
    <t>Smith &amp; Wesson 586 revolver</t>
  </si>
  <si>
    <t>Smith &amp; Wesson 686 revolver</t>
  </si>
  <si>
    <t>Par-Ordinance P-10 pistol</t>
  </si>
  <si>
    <t xml:space="preserve">Indoor range </t>
  </si>
  <si>
    <t>167.9 dB</t>
  </si>
  <si>
    <t>167.1 dB</t>
  </si>
  <si>
    <t>162.3 dB</t>
  </si>
  <si>
    <t>162.4 dB</t>
  </si>
  <si>
    <t>168.6 dB</t>
  </si>
  <si>
    <t>166.8 dB</t>
  </si>
  <si>
    <t xml:space="preserve">Outdoor range </t>
  </si>
  <si>
    <t>Other weapons (Colt 1991A1, Glock 22, Glock 27, Remington 1187, Remington 870, Sig Sauer P228)</t>
  </si>
  <si>
    <t>Other weapons (Colt 1991A1, Glock 22, Remington 1187, Sig Sauer P228, Colt AR15)</t>
  </si>
  <si>
    <t>Heckler &amp; Koch 53</t>
  </si>
  <si>
    <t>Colt Pocket 9 pistol</t>
  </si>
  <si>
    <t>Immigration and Naturalization Service National Firearms Unit - Firing Range</t>
  </si>
  <si>
    <t>Moldex Purafit® earplugs (6800) and Peltor® earmuffs (H7A)</t>
  </si>
  <si>
    <t>Line Safety Officer</t>
  </si>
  <si>
    <t>Racing Team Shop</t>
  </si>
  <si>
    <t>Casino grounds</t>
  </si>
  <si>
    <t>Casino (gaming and beverage areas)</t>
  </si>
  <si>
    <t>Public Relations</t>
  </si>
  <si>
    <t>Team Owner</t>
  </si>
  <si>
    <t>Fabrication area</t>
  </si>
  <si>
    <t>Fabricator</t>
  </si>
  <si>
    <t>Paint and Body</t>
  </si>
  <si>
    <t>Body Shop</t>
  </si>
  <si>
    <t>Gear/Suspension Room</t>
  </si>
  <si>
    <t>Suspension Assembly</t>
  </si>
  <si>
    <t>Inside Paint Booth</t>
  </si>
  <si>
    <t>Paint Mixing Area</t>
  </si>
  <si>
    <t>Outdoors</t>
  </si>
  <si>
    <t>Mechanic</t>
  </si>
  <si>
    <t>Crew Chief</t>
  </si>
  <si>
    <t>Mechanic/ Jackman</t>
  </si>
  <si>
    <t>Engine Tuner</t>
  </si>
  <si>
    <t>Painter</t>
  </si>
  <si>
    <t>Paint Booth</t>
  </si>
  <si>
    <t>50.2 - 83.4</t>
  </si>
  <si>
    <t>60.6 - 74.1</t>
  </si>
  <si>
    <t>45.2 - 82.0</t>
  </si>
  <si>
    <t>45.2 - 74.7</t>
  </si>
  <si>
    <t>78.4 - 90.4</t>
  </si>
  <si>
    <t>82.6 - 87.0</t>
  </si>
  <si>
    <t>76.8 - 95.7</t>
  </si>
  <si>
    <t>77.3 - 88.1</t>
  </si>
  <si>
    <t>Race car shop/Race track</t>
  </si>
  <si>
    <t>Race shop</t>
  </si>
  <si>
    <t>HVAC system, humidity control mister</t>
  </si>
  <si>
    <t>Checked baggage screening area</t>
  </si>
  <si>
    <t>Checked baggage screening area  (screening lane 1 - input side)</t>
  </si>
  <si>
    <t>Checked baggage screening area  (screening lane 2 - input side)</t>
  </si>
  <si>
    <t>Checked baggage screening area  (screening lane 3 - input side)</t>
  </si>
  <si>
    <t>Checked baggage screening area  (screening lane 4 - input side)</t>
  </si>
  <si>
    <t>Checked baggage screening area  (screening lane 5 - input side)</t>
  </si>
  <si>
    <t>Checked baggage screening area  (screening lane 6 - input side)</t>
  </si>
  <si>
    <t>Checked baggage screening area  (screening lane 7 - input side)</t>
  </si>
  <si>
    <t>Checked baggage screening area  (screening lane 8 - input side)</t>
  </si>
  <si>
    <t>Checked baggage screening area  (screening lane 9 - input side)</t>
  </si>
  <si>
    <t>Checked baggage screening area  (screening lane 1 - output side)</t>
  </si>
  <si>
    <t>Checked baggage screening area  (screening lane 2 - output side)</t>
  </si>
  <si>
    <t>Checked baggage screening area  (screening lane 3 - output side)</t>
  </si>
  <si>
    <t>Checked baggage screening area  (screening lane 4 - output side)</t>
  </si>
  <si>
    <t>Checked baggage screening area  (screening lane 5 - output side)</t>
  </si>
  <si>
    <t>Checked baggage screening area  (screening lane 6 - output side)</t>
  </si>
  <si>
    <t>Checked baggage screening area  (screening lane 7 - output side)</t>
  </si>
  <si>
    <t>Checked baggage screening area  (screening lane 8 - output side)</t>
  </si>
  <si>
    <t>Checked baggage screening area  (screening lane 9 - output side)</t>
  </si>
  <si>
    <t>Tile cutting saw idling</t>
  </si>
  <si>
    <t>HVAC damper assembly</t>
  </si>
  <si>
    <t>Wire cutting and terminating machines</t>
  </si>
  <si>
    <t>Shooting firearms</t>
  </si>
  <si>
    <t>Pistol Exercise</t>
  </si>
  <si>
    <t>Shotgun Exercise</t>
  </si>
  <si>
    <t>Observation Station</t>
  </si>
  <si>
    <t>Drum Refurbishing Plant</t>
  </si>
  <si>
    <t>Indoor loading</t>
  </si>
  <si>
    <t>Poly wash</t>
  </si>
  <si>
    <t>Tote wash</t>
  </si>
  <si>
    <t>Shredder</t>
  </si>
  <si>
    <t>Immigration and Customs Enforcement Service and Staging facility</t>
  </si>
  <si>
    <t>Larson Davis Model 706RC</t>
  </si>
  <si>
    <t>Metal Furniture Manufacturing</t>
  </si>
  <si>
    <t>Quest® Technologies SoundPro® Model SE/DL</t>
  </si>
  <si>
    <t>B001K CNC Press</t>
  </si>
  <si>
    <t>B004S CNC Press</t>
  </si>
  <si>
    <t>B003V CNC Press</t>
  </si>
  <si>
    <t>Between B004S and B003V CNC Presses</t>
  </si>
  <si>
    <t>B005V CNC Press</t>
  </si>
  <si>
    <t>PP21 Shear Press</t>
  </si>
  <si>
    <t>Between PB1 and PB2 Press Brakes</t>
  </si>
  <si>
    <t>Between PB5 and PB6 Press Brakes</t>
  </si>
  <si>
    <t>Between PB7 and PB8 Press Brakes</t>
  </si>
  <si>
    <t>PB14 Press Brake</t>
  </si>
  <si>
    <t>PP02 Punch Press</t>
  </si>
  <si>
    <t>PP03 Punch Press</t>
  </si>
  <si>
    <t>PP04 Punch Press</t>
  </si>
  <si>
    <t>Between PP09 and PP11 Punch Presses</t>
  </si>
  <si>
    <t>PP17 Grinder/Sander</t>
  </si>
  <si>
    <t>KMT Chop Saw</t>
  </si>
  <si>
    <t>Grinding area near locker room</t>
  </si>
  <si>
    <t>Between PB3 and PB4 Press Brakes</t>
  </si>
  <si>
    <t>Grinding area at end of central production line</t>
  </si>
  <si>
    <t>MIG welding near locker room</t>
  </si>
  <si>
    <t>MIG welding at center production line</t>
  </si>
  <si>
    <t>Spot welding at center production line</t>
  </si>
  <si>
    <t>Spot welding at line closet to monorail conveyor</t>
  </si>
  <si>
    <t>Monorail conveyor spot cleaning area</t>
  </si>
  <si>
    <t>Powder paint booth</t>
  </si>
  <si>
    <t>Monorail conveyor loading area</t>
  </si>
  <si>
    <t>Final assembly area</t>
  </si>
  <si>
    <t>Office/Conference</t>
  </si>
  <si>
    <t>Sample Receiving</t>
  </si>
  <si>
    <t>Isolated Room</t>
  </si>
  <si>
    <t>Serology Lab</t>
  </si>
  <si>
    <t>Research Lab No. 1</t>
  </si>
  <si>
    <t>Lab Supply Storage</t>
  </si>
  <si>
    <t>Freezer Room</t>
  </si>
  <si>
    <t>Tissue Culture Lab</t>
  </si>
  <si>
    <t>Glassware/Autoclaves</t>
  </si>
  <si>
    <t>Research Lab No. 2</t>
  </si>
  <si>
    <t>Dark Room</t>
  </si>
  <si>
    <t>Research Lab No. 3</t>
  </si>
  <si>
    <t>Absorption Lab</t>
  </si>
  <si>
    <t>Storage</t>
  </si>
  <si>
    <t>Director’s Office</t>
  </si>
  <si>
    <t>Air Handling Unit (HVAC)</t>
  </si>
  <si>
    <t>Metal Fabricating Division</t>
  </si>
  <si>
    <t xml:space="preserve">Benson SLM-200 </t>
  </si>
  <si>
    <t>Loading drums, pressure washing drums and totes, emptying and vacuuming drums, removing labels from totes</t>
  </si>
  <si>
    <t>Drum pressure wash</t>
  </si>
  <si>
    <t>Tote pressure wash</t>
  </si>
  <si>
    <t>Foam earplugs and ear muffs (non-specified)</t>
  </si>
  <si>
    <t>45 -73</t>
  </si>
  <si>
    <t>Squad, Receiving and Discharge, Computer Service Equipment Room</t>
  </si>
  <si>
    <t>0.01 - 6.3</t>
  </si>
  <si>
    <t>Press</t>
  </si>
  <si>
    <t>Chop saw</t>
  </si>
  <si>
    <t>Welding and assembly</t>
  </si>
  <si>
    <t xml:space="preserve">Assembly </t>
  </si>
  <si>
    <t>Infectious Diseases Laboratory</t>
  </si>
  <si>
    <r>
      <t>Howard Leight AirSoft™</t>
    </r>
    <r>
      <rPr>
        <sz val="11"/>
        <color theme="1"/>
        <rFont val="Calibri"/>
        <family val="2"/>
        <scheme val="minor"/>
      </rPr>
      <t>, North Safety Products DeciDamp™, Howard Leight Max-Lite™, Moldex Pura-Fit®, and the Howard Leight Quiet® Earplug</t>
    </r>
  </si>
  <si>
    <t>30-inch grinder</t>
  </si>
  <si>
    <t>30-inch grinder (Booth 4)</t>
  </si>
  <si>
    <t>Chop saw and spin blast</t>
  </si>
  <si>
    <t>V-8 chipper/grinder</t>
  </si>
  <si>
    <t>Casting sorter</t>
  </si>
  <si>
    <t>Inspector</t>
  </si>
  <si>
    <t>Molding (machine 2547)</t>
  </si>
  <si>
    <t>Molding (machine 797)</t>
  </si>
  <si>
    <t>Shakeout/knockoff</t>
  </si>
  <si>
    <t>Chipper, grinder</t>
  </si>
  <si>
    <t>Chop saw, spin blast</t>
  </si>
  <si>
    <t>Molding machine</t>
  </si>
  <si>
    <t>Larson Davis Model 706RC and Larson Davis Model 705P</t>
  </si>
  <si>
    <t>Quest™ Technologies Model M-27</t>
  </si>
  <si>
    <t>Larson Davis Model 824 Type I</t>
  </si>
  <si>
    <t>Herman</t>
  </si>
  <si>
    <t>Disa 1 Hot</t>
  </si>
  <si>
    <t>Disa 1 Cold</t>
  </si>
  <si>
    <t>2072 (sorter)</t>
  </si>
  <si>
    <t xml:space="preserve">Larson Davis Spark™ Model 706RC </t>
  </si>
  <si>
    <t>Earplugs and ear muffs (non-specified)</t>
  </si>
  <si>
    <t>Right pilot</t>
  </si>
  <si>
    <t>Left pilot</t>
  </si>
  <si>
    <t>Gunner</t>
  </si>
  <si>
    <t>Gunner 1</t>
  </si>
  <si>
    <t>Gunner 2</t>
  </si>
  <si>
    <t>Gunner 3</t>
  </si>
  <si>
    <t>Gunner 4</t>
  </si>
  <si>
    <t>Helicopter</t>
  </si>
  <si>
    <t>84.6 -</t>
  </si>
  <si>
    <t>160.8 dB</t>
  </si>
  <si>
    <t xml:space="preserve">158.6 dB </t>
  </si>
  <si>
    <t xml:space="preserve">159.0 dB </t>
  </si>
  <si>
    <t>161.5 dB</t>
  </si>
  <si>
    <t>Die Repair</t>
  </si>
  <si>
    <t>Forklift Operator (South Forge)</t>
  </si>
  <si>
    <t>Grinder Operator</t>
  </si>
  <si>
    <t>Hammer Operator</t>
  </si>
  <si>
    <t>Heat Treat Helper</t>
  </si>
  <si>
    <t>Heater</t>
  </si>
  <si>
    <t>Line-up</t>
  </si>
  <si>
    <t>Machinist</t>
  </si>
  <si>
    <t>Shear Operator</t>
  </si>
  <si>
    <t>Shopblast Operator</t>
  </si>
  <si>
    <t>Tow Motor Driver (North Forge)</t>
  </si>
  <si>
    <t>Trim Press Operator</t>
  </si>
  <si>
    <t>Upset Heater</t>
  </si>
  <si>
    <t>Upset Operator</t>
  </si>
  <si>
    <t xml:space="preserve">Quest Electronics Model 2400 Type II </t>
  </si>
  <si>
    <t xml:space="preserve">Mechanical  Room:  Next to two chillers (07:30 a.m.) </t>
  </si>
  <si>
    <t>Reception Room:  Behind employees’ desks (07:30 a.m.)</t>
  </si>
  <si>
    <t>Patient Service Assistants</t>
  </si>
  <si>
    <t>Mental Health Group Room</t>
  </si>
  <si>
    <t>Social Worker Office</t>
  </si>
  <si>
    <t>Psychologist Office</t>
  </si>
  <si>
    <t>Nurse Office</t>
  </si>
  <si>
    <t>Testing Room</t>
  </si>
  <si>
    <t>Hallway: Outside D244 &amp; D248</t>
  </si>
  <si>
    <t>Comfort Station</t>
  </si>
  <si>
    <t>PCT Group Room</t>
  </si>
  <si>
    <t>Patient Waiting Area: Across from reception desk</t>
  </si>
  <si>
    <t>Patient Waiting Area: Near TV</t>
  </si>
  <si>
    <t>Group Room C</t>
  </si>
  <si>
    <t>Quest Technologies Model 2400</t>
  </si>
  <si>
    <t>Foam earplugs/earmuffs (non-specified)</t>
  </si>
  <si>
    <t>Earplugs (non-specified)</t>
  </si>
  <si>
    <t>Foam earplugs (non-specified)</t>
  </si>
  <si>
    <t>Employees were provided hearing protection, but use was voluntary (MSA Sound Blocker earmuffs, E-A-R Classic® Foam earplugs,  Howard Leight Max™ earplugs)</t>
  </si>
  <si>
    <t>Earmuffs (cushions were cracked and needed repair)</t>
  </si>
  <si>
    <t>Earplugs and earmuffs</t>
  </si>
  <si>
    <t>Howard Leight Max Lite® earplugs, Howard Leight Quiet® earplugs, Peltor® H7 muffs, Peltor® Twin Cup™ muffs, Moldex Pura-fit® #6800 earplugs</t>
  </si>
  <si>
    <t>Starship - inside booth</t>
  </si>
  <si>
    <t>Debarker #1 - no log</t>
  </si>
  <si>
    <t>Debarker #1 - debarking log</t>
  </si>
  <si>
    <t>Inside #1 cab</t>
  </si>
  <si>
    <t>Debarker #2 - no log</t>
  </si>
  <si>
    <t>Debarker #2 - debarking log</t>
  </si>
  <si>
    <t>Inside #2 cab</t>
  </si>
  <si>
    <t>Entry to scragg mill</t>
  </si>
  <si>
    <t>Quad saw operator</t>
  </si>
  <si>
    <t>Slab edger- worker platform</t>
  </si>
  <si>
    <t>West Plains resaw #3 - worker platfrom</t>
  </si>
  <si>
    <t>West Plains resaw - between #3 &amp; #4 feed end</t>
  </si>
  <si>
    <t>Siren at above take-off area</t>
  </si>
  <si>
    <t>Final resaw take-off area (2 workers)</t>
  </si>
  <si>
    <t>West Plains resaw - take-off area (3 workers)</t>
  </si>
  <si>
    <t>Planer - load end (ambient)</t>
  </si>
  <si>
    <t>Tipton Multi-trimmer platform</t>
  </si>
  <si>
    <t>Cutting office</t>
  </si>
  <si>
    <t>Manual pallet making - nail guns</t>
  </si>
  <si>
    <t>Manual pallet area</t>
  </si>
  <si>
    <t>A-CHAMP machine</t>
  </si>
  <si>
    <t>RS #2 feed end</t>
  </si>
  <si>
    <t>RS #3 feed end</t>
  </si>
  <si>
    <t>RS #3 inspection</t>
  </si>
  <si>
    <t>RS #1 take off end</t>
  </si>
  <si>
    <t>BK #2 platform</t>
  </si>
  <si>
    <t>04//17/02</t>
  </si>
  <si>
    <t>Corrugated and Solid Fiber Boxes Facility</t>
  </si>
  <si>
    <t>Bravo Line - “a”</t>
  </si>
  <si>
    <t>Charlie Line - “a”</t>
  </si>
  <si>
    <t>Bravo Line - “b”</t>
  </si>
  <si>
    <t>Charlie Line - “b”</t>
  </si>
  <si>
    <t>Charlie Line - “c”</t>
  </si>
  <si>
    <t>Ramp Area</t>
  </si>
  <si>
    <t>Auxiliary power units of jets</t>
  </si>
  <si>
    <t>Ramp employees</t>
  </si>
  <si>
    <t>Aircraft (Embraer RJ 145 - #927)</t>
  </si>
  <si>
    <t>Aircraft (Embraer RJ 145 - #926)</t>
  </si>
  <si>
    <t>Aircraft (Embraer RJ 145 - #954)</t>
  </si>
  <si>
    <t>Aircraft (Embraer RJ 145 - #948)</t>
  </si>
  <si>
    <t>Aircraft (Embraer RJ 145 - #928)</t>
  </si>
  <si>
    <t>Aircraft (Embraer RJ 145 - #957)</t>
  </si>
  <si>
    <t>Aircraft (DC 10)</t>
  </si>
  <si>
    <t>Aircraft (Boeing 777)</t>
  </si>
  <si>
    <t>Aircraft (Boeing 737)</t>
  </si>
  <si>
    <t>Aircraft (MD 80)</t>
  </si>
  <si>
    <t>Rowe 1 operator</t>
  </si>
  <si>
    <t>Rowe 1 asst. operator</t>
  </si>
  <si>
    <t>Rowe 1 asst. – takeoff</t>
  </si>
  <si>
    <t>Rowe 2 operator</t>
  </si>
  <si>
    <t>Rowe 2 asst. operator</t>
  </si>
  <si>
    <t>Rowe 2 asst. – takeoff</t>
  </si>
  <si>
    <t>72" slitter operator</t>
  </si>
  <si>
    <t>72" slitter asst.</t>
  </si>
  <si>
    <t>60" slitter operator</t>
  </si>
  <si>
    <t>60" slitter asst.</t>
  </si>
  <si>
    <t>Banding operator</t>
  </si>
  <si>
    <t>Banding line asst.</t>
  </si>
  <si>
    <t>Metal saw asst.</t>
  </si>
  <si>
    <t>Rowe 1 asst. op.</t>
  </si>
  <si>
    <t>Rowe 2 asst. op.</t>
  </si>
  <si>
    <t>Metal saw op.</t>
  </si>
  <si>
    <t>Cutting steel</t>
  </si>
  <si>
    <t>Rowe #1 line</t>
  </si>
  <si>
    <t>Quest® Electronics Model M–27</t>
  </si>
  <si>
    <t>Hydroelectric Power Plant</t>
  </si>
  <si>
    <t>Mechanic “A”</t>
  </si>
  <si>
    <t>Mechanic “B”</t>
  </si>
  <si>
    <t>Powerplant Operator</t>
  </si>
  <si>
    <t>Potato Sorting</t>
  </si>
  <si>
    <t>100-pound Bagging</t>
  </si>
  <si>
    <t>Formable earplugs (non-specified)</t>
  </si>
  <si>
    <t xml:space="preserve">Agricultural Products Industry </t>
  </si>
  <si>
    <t>Truck unloading and sorting</t>
  </si>
  <si>
    <t>Expandable, foam earplugs (non-specified)</t>
  </si>
  <si>
    <t>Truck driver</t>
  </si>
  <si>
    <t>Break room (door open)</t>
  </si>
  <si>
    <t>Break room (door closed)</t>
  </si>
  <si>
    <t>Vehicle repair shop</t>
  </si>
  <si>
    <t>Inspector #1</t>
  </si>
  <si>
    <t>Inspector #2</t>
  </si>
  <si>
    <t>Inspector #3</t>
  </si>
  <si>
    <t>Inspector #4</t>
  </si>
  <si>
    <t>Inspector #5</t>
  </si>
  <si>
    <t>Primary inspection booth</t>
  </si>
  <si>
    <t>Noise from vehicles and ventilation system</t>
  </si>
  <si>
    <t xml:space="preserve">Police Department </t>
  </si>
  <si>
    <t>Engine Control Devices Manufacturing Company</t>
  </si>
  <si>
    <t>Dept. 595 Tumbler Area</t>
  </si>
  <si>
    <t>Lathe Dept. Mach. #1091</t>
  </si>
  <si>
    <t>Heat Treat Dept.</t>
  </si>
  <si>
    <t>Lathe Dept. Mach. #1046</t>
  </si>
  <si>
    <t>Dept. 516 Deburring Area</t>
  </si>
  <si>
    <t>Dept. 521 Mach. #5832</t>
  </si>
  <si>
    <t>Sheet Metal Area Emp. #1</t>
  </si>
  <si>
    <t>Sheet Metal Area Emp. #2</t>
  </si>
  <si>
    <t>Electrical Plating Dept.</t>
  </si>
  <si>
    <t>Powder Paint Dept.</t>
  </si>
  <si>
    <t>Drill &amp; Router Dept. Emp. #1</t>
  </si>
  <si>
    <t>Drill &amp; Router Dept. Emp. #2</t>
  </si>
  <si>
    <t xml:space="preserve">911 Call Center </t>
  </si>
  <si>
    <t xml:space="preserve">Police dispatch </t>
  </si>
  <si>
    <t>Howard Leight MAX®, Howard Leight MAX Lites, earmuffs (non-specified)</t>
  </si>
  <si>
    <t>Federal Government Helicopter Interdiction Tactical Squadron</t>
  </si>
  <si>
    <t>Metal Foundry</t>
  </si>
  <si>
    <t>Hammer Forge</t>
  </si>
  <si>
    <t xml:space="preserve">Oil-Powered Electricity Generating  Plant </t>
  </si>
  <si>
    <t>Turbine Room</t>
  </si>
  <si>
    <t xml:space="preserve">Boiler structure, compressor, boiler feed pump, welding </t>
  </si>
  <si>
    <t>Manufacture navigation and guidance systems for missiles and space applications</t>
  </si>
  <si>
    <t>Health Care System</t>
  </si>
  <si>
    <t>Mechanical room chiller units</t>
  </si>
  <si>
    <t>Lumber Mill</t>
  </si>
  <si>
    <r>
      <t>Howard Leight MAX</t>
    </r>
    <r>
      <rPr>
        <sz val="11"/>
        <color theme="1"/>
        <rFont val="Calibri"/>
        <family val="2"/>
      </rPr>
      <t>™</t>
    </r>
    <r>
      <rPr>
        <sz val="11"/>
        <color theme="1"/>
        <rFont val="Calibri"/>
        <family val="2"/>
        <scheme val="minor"/>
      </rPr>
      <t xml:space="preserve"> earplugs, Howard Leight AirSoft</t>
    </r>
    <r>
      <rPr>
        <sz val="11"/>
        <color theme="1"/>
        <rFont val="Calibri"/>
        <family val="2"/>
      </rPr>
      <t>™</t>
    </r>
    <r>
      <rPr>
        <sz val="11"/>
        <color theme="1"/>
        <rFont val="Calibri"/>
        <family val="2"/>
        <scheme val="minor"/>
      </rPr>
      <t xml:space="preserve"> earplugs, EAR Classics</t>
    </r>
    <r>
      <rPr>
        <sz val="11"/>
        <color theme="1"/>
        <rFont val="Calibri"/>
        <family val="2"/>
      </rPr>
      <t xml:space="preserve">™, </t>
    </r>
    <r>
      <rPr>
        <sz val="11"/>
        <color rgb="FF080808"/>
        <rFont val="Calibri"/>
        <family val="2"/>
      </rPr>
      <t xml:space="preserve">Earmark™ Series 4 Headsets </t>
    </r>
  </si>
  <si>
    <t>EAR Foam Plugs, Peltor Ear Muffs, 3M 1100 Foam Plugs, North Silent Band-It, EAR Caboflex, Moldex Pura-Fit 6900 Plugs, Moldex Jazz Band
6506, Moldex Pocket-Pak Plugs</t>
  </si>
  <si>
    <t>Steel Processing facility</t>
  </si>
  <si>
    <t xml:space="preserve">Earmuffs, canal caps, or flanged plugs (not-specified) </t>
  </si>
  <si>
    <t>Rowe #2 line</t>
  </si>
  <si>
    <t>Rowe #2 line (sheet take-off area)</t>
  </si>
  <si>
    <t xml:space="preserve">Cutting steel </t>
  </si>
  <si>
    <t>Cutting steel (roll-driver)</t>
  </si>
  <si>
    <t>Cutting steel (blade)</t>
  </si>
  <si>
    <t>Rowe #2 line (main operator platform)</t>
  </si>
  <si>
    <t>Cutting steel (coil and coil driver)</t>
  </si>
  <si>
    <t>Rowe #1 line (sheet take-off area)</t>
  </si>
  <si>
    <t>Rowe #1 line (operator station desk)</t>
  </si>
  <si>
    <t>Slitting steel coil</t>
  </si>
  <si>
    <t>Slitting steel coil (blades)</t>
  </si>
  <si>
    <t>60" slitter area (master coil)</t>
  </si>
  <si>
    <t xml:space="preserve">60" slitter area </t>
  </si>
  <si>
    <t>60" slitter area (main operator station)</t>
  </si>
  <si>
    <t>60" slitter area (end of the line)</t>
  </si>
  <si>
    <t>Quest® Electronics M-27 (dosimeter used as SLM)</t>
  </si>
  <si>
    <t>Packing house</t>
  </si>
  <si>
    <t>Production equipment</t>
  </si>
  <si>
    <t>Production activities</t>
  </si>
  <si>
    <t>Sorting area</t>
  </si>
  <si>
    <t>Packing line</t>
  </si>
  <si>
    <t>Bagging operation</t>
  </si>
  <si>
    <t>Concrete Ready-Mix Plant</t>
  </si>
  <si>
    <t>Ready-Mix Truck #0482</t>
  </si>
  <si>
    <t>Ready-Mix Truck #0564</t>
  </si>
  <si>
    <t>Ready-Mix Truck #0471</t>
  </si>
  <si>
    <t>Ready-Mix Truck #0489</t>
  </si>
  <si>
    <t>Ready-Mix Truck #0421</t>
  </si>
  <si>
    <t>Ready-Mix Truck #0415</t>
  </si>
  <si>
    <t>Ready-Mix Truck #0466</t>
  </si>
  <si>
    <t>Ready-Mix Truck #0423</t>
  </si>
  <si>
    <t>Ready-Mix Truck #0644</t>
  </si>
  <si>
    <t>Ready-Mix Truck #0465</t>
  </si>
  <si>
    <t>Loading area</t>
  </si>
  <si>
    <t>Bulk cement unloading and loading platform</t>
  </si>
  <si>
    <t>Powerhouse</t>
  </si>
  <si>
    <t>Hot Rod Monster Truck and Motocross Show</t>
  </si>
  <si>
    <t>Usher</t>
  </si>
  <si>
    <t>Security</t>
  </si>
  <si>
    <t>Gate area</t>
  </si>
  <si>
    <t xml:space="preserve">Concourse </t>
  </si>
  <si>
    <t>Coliseum complex</t>
  </si>
  <si>
    <t>Monster truck and motocross</t>
  </si>
  <si>
    <t>Crowd East</t>
  </si>
  <si>
    <t>Crowd North</t>
  </si>
  <si>
    <t>Crowd South</t>
  </si>
  <si>
    <t>Crowd West</t>
  </si>
  <si>
    <t>Port of Entry Land Boarding Station</t>
  </si>
  <si>
    <t>Primary inspection booth #1</t>
  </si>
  <si>
    <t>Primary inspection booth #2</t>
  </si>
  <si>
    <t>Primary inspection booth #3</t>
  </si>
  <si>
    <t>Primary inspection booth #6</t>
  </si>
  <si>
    <t>Primary inspection booth #7</t>
  </si>
  <si>
    <t>Primary inspection booth #8</t>
  </si>
  <si>
    <t>Primary inspection booth #15</t>
  </si>
  <si>
    <t>Primary inspection booth #16</t>
  </si>
  <si>
    <t>Primary inspection booth #18</t>
  </si>
  <si>
    <t>Primary inspection booth #19</t>
  </si>
  <si>
    <t>Primary inspection booth #20</t>
  </si>
  <si>
    <t>Primary inspection booth #21</t>
  </si>
  <si>
    <t>Primary inspection booth #22</t>
  </si>
  <si>
    <t>Planer - load end (feeding boards)</t>
  </si>
  <si>
    <t>Powder painter</t>
  </si>
  <si>
    <t>Production worker</t>
  </si>
  <si>
    <t>Paint booth</t>
  </si>
  <si>
    <t>Metal fabrication</t>
  </si>
  <si>
    <t>Coroner's Office</t>
  </si>
  <si>
    <t>Autopsy room</t>
  </si>
  <si>
    <t xml:space="preserve">Pneumatic and electric saws </t>
  </si>
  <si>
    <t>Hammer forge</t>
  </si>
  <si>
    <t>Foundry worker</t>
  </si>
  <si>
    <t xml:space="preserve">Grinder </t>
  </si>
  <si>
    <t>Bookstore</t>
  </si>
  <si>
    <t>Bookstore employees</t>
  </si>
  <si>
    <t xml:space="preserve">Hard count </t>
  </si>
  <si>
    <t>Collected change from slots; assisted in hard count</t>
  </si>
  <si>
    <t>http://www.cdc.gov/niosh/hhe/reports/pdfs/2010-0031-3130.pdf</t>
  </si>
  <si>
    <t>Hyperlink</t>
  </si>
  <si>
    <t>http://www.cdc.gov/niosh/hhe/reports/pdfs/1999-0199-3053.pdf</t>
  </si>
  <si>
    <t>http://www.cdc.gov/niosh/hhe/reports/pdfs/2000-0110-2849.pdf</t>
  </si>
  <si>
    <t>http://www.cdc.gov/niosh/hhe/reports/pdfs/2000-0181-2841.pdf</t>
  </si>
  <si>
    <t>http://www.cdc.gov/niosh/hhe/reports/pdfs/2000-0191-2960.pdf</t>
  </si>
  <si>
    <t>http://www.cdc.gov/niosh/hhe/reports/pdfs/2000-0232-2814.pdf</t>
  </si>
  <si>
    <t>http://www.cdc.gov/niosh/hhe/reports/pdfs/2000-0408-2825.pdf</t>
  </si>
  <si>
    <t>http://www.cdc.gov/niosh/hhe/reports/pdfs/2001-0109-2835.pdf</t>
  </si>
  <si>
    <t>http://www.cdc.gov/niosh/hhe/reports/pdfs/2001-0326-2999.pdf</t>
  </si>
  <si>
    <t>http://www.cdc.gov/niosh/hhe/reports/pdfs/2001-0461-2889.pdf</t>
  </si>
  <si>
    <t>http://www.cdc.gov/niosh/hhe/reports/pdfs/2001-0496-2866.pdf</t>
  </si>
  <si>
    <t>http://www.cdc.gov/niosh/hhe/reports/pdfs/2002-0131-2898.pdf</t>
  </si>
  <si>
    <t>http://www.cdc.gov/niosh/hhe/reports/pdfs/2002-0222-2879.pdf</t>
  </si>
  <si>
    <t>http://www.cdc.gov/niosh/hhe/reports/pdfs/2002-0284-2908.pdf</t>
  </si>
  <si>
    <t>http://www.cdc.gov/niosh/hhe/reports/pdfs/2002-0354-2931.pdf</t>
  </si>
  <si>
    <t>http://www.cdc.gov/niosh/hhe/reports/pdfs/2003-0094-2919.pdf</t>
  </si>
  <si>
    <t>http://www.cdc.gov/niosh/hhe/reports/pdfs/2003-0157-2934.pdf</t>
  </si>
  <si>
    <t>http://www.cdc.gov/niosh/hhe/reports/pdfs/2003-0175-3033.pdf</t>
  </si>
  <si>
    <t>http://www.cdc.gov/niosh/hhe/reports/pdfs/2003-0203-2952.pdf</t>
  </si>
  <si>
    <t>http://www.cdc.gov/niosh/hhe/reports/pdfs/2003-0209-3015.pdf</t>
  </si>
  <si>
    <t>http://www.cdc.gov/niosh/hhe/reports/pdfs/2003-0268-3065.pdf</t>
  </si>
  <si>
    <t>http://www.cdc.gov/niosh/hhe/reports/pdfs/2003-0273-2974.pdf</t>
  </si>
  <si>
    <t>http://www.cdc.gov/niosh/hhe/reports/pdfs/2003-0364-3012.pdf</t>
  </si>
  <si>
    <t>http://www.cdc.gov/niosh/hhe/reports/pdfs/2004-0014-2929.pdf</t>
  </si>
  <si>
    <t>http://www.cdc.gov/niosh/hhe/reports/pdfs/2004-0046-2950.pdf</t>
  </si>
  <si>
    <t>http://www.cdc.gov/niosh/hhe/reports/pdfs/2004-0100-2946.pdf</t>
  </si>
  <si>
    <t>http://www.cdc.gov/niosh/hhe/reports/pdfs/2004-0101-2953.pdf</t>
  </si>
  <si>
    <t>http://www.cdc.gov/niosh/hhe/reports/pdfs/2004-0130-2945.pdf</t>
  </si>
  <si>
    <t>http://www.cdc.gov/niosh/hhe/reports/pdfs/2004-0146-2947.pdf</t>
  </si>
  <si>
    <t>http://www.cdc.gov/niosh/hhe/reports/pdfs/2004-0372-3054.pdf</t>
  </si>
  <si>
    <t>http://www.cdc.gov/niosh/hhe/reports/pdfs/2004-0415-2963.pdf</t>
  </si>
  <si>
    <t>http://www.cdc.gov/niosh/hhe/reports/pdfs/2005-0030-2968.pdf</t>
  </si>
  <si>
    <t>http://www.cdc.gov/niosh/hhe/reports/pdfs/2005-0032-2985.pdf</t>
  </si>
  <si>
    <t>http://www.cdc.gov/niosh/hhe/reports/pdfs/2005-0035-2988.pdf</t>
  </si>
  <si>
    <t>http://www.cdc.gov/niosh/hhe/reports/pdfs/2005-0091-2957.pdf</t>
  </si>
  <si>
    <t>http://www.cdc.gov/niosh/hhe/reports/pdfs/2005-0188-3038.pdf</t>
  </si>
  <si>
    <t>http://www.cdc.gov/niosh/hhe/reports/pdfs/2005-0197-3010.pdf</t>
  </si>
  <si>
    <t>http://www.cdc.gov/niosh/hhe/reports/pdfs/2006-0196-3036.pdf</t>
  </si>
  <si>
    <t>http://www.cdc.gov/niosh/hhe/reports/pdfs/2006-0212-3035.pdf</t>
  </si>
  <si>
    <t>http://www.cdc.gov/niosh/hhe/reports/pdfs/2006-0222-3037.pdf</t>
  </si>
  <si>
    <t>http://www.cdc.gov/niosh/hhe/reports/pdfs/2006-0223-3029.pdf</t>
  </si>
  <si>
    <t>http://www.cdc.gov/niosh/hhe/reports/pdfs/2006-0332-3058.pdf</t>
  </si>
  <si>
    <t>http://www.cdc.gov/niosh/hhe/reports/pdfs/2007-0068-3042.pdf</t>
  </si>
  <si>
    <t>http://www.cdc.gov/niosh/hhe/reports/pdfs/2007-0183-3047.pdf</t>
  </si>
  <si>
    <t>http://www.cdc.gov/niosh/hhe/reports/pdfs/2007-0199-3075.pdf</t>
  </si>
  <si>
    <t>http://www.cdc.gov/niosh/hhe/reports/pdfs/2007-0235-3064.pdf</t>
  </si>
  <si>
    <t>http://www.cdc.gov/niosh/hhe/reports/pdfs/2008-0099-3152.pdf</t>
  </si>
  <si>
    <t>http://www.cdc.gov/niosh/hhe/reports/pdfs/2008-0231-3105.pdf</t>
  </si>
  <si>
    <t>http://www.cdc.gov/niosh/hhe/reports/pdfs/2011-0069-3140.pdf</t>
  </si>
  <si>
    <t>http://www.cdc.gov/niosh/hhe/reports/pdfs/2011-0129-3160.pdf</t>
  </si>
  <si>
    <t xml:space="preserve">Metal tumbler </t>
  </si>
  <si>
    <t xml:space="preserve">Machining </t>
  </si>
  <si>
    <t xml:space="preserve">Heat treatment </t>
  </si>
  <si>
    <t>Plating process</t>
  </si>
  <si>
    <t xml:space="preserve">Drill and router </t>
  </si>
  <si>
    <t xml:space="preserve">Production </t>
  </si>
  <si>
    <t>Ready-mix cement truck (cab’s sounds, diesel engine, data
telemetry system, and radio transmissions)</t>
  </si>
  <si>
    <t>Machine (rowe #1)</t>
  </si>
  <si>
    <t>Machine (rowe #2)</t>
  </si>
  <si>
    <t>Machine (slitter)</t>
  </si>
  <si>
    <t>Machine (banding line)</t>
  </si>
  <si>
    <t>Machine (metal saw)</t>
  </si>
  <si>
    <t>Operated air drill, marked, corners, ran lockformer</t>
  </si>
  <si>
    <t>Extrusion, winding, palletizing, maintenance, and utility/rover jobs (such as, fork lift operators)</t>
  </si>
  <si>
    <t>Hammer strikes</t>
  </si>
  <si>
    <t>Helicopter engine, rotors, gunfire</t>
  </si>
  <si>
    <t>Gunfire</t>
  </si>
  <si>
    <t>Plant Equipment Operator</t>
  </si>
  <si>
    <t>Plant Tester</t>
  </si>
  <si>
    <t xml:space="preserve"> Mechanic</t>
  </si>
  <si>
    <t>Vehicles and ventilation system</t>
  </si>
  <si>
    <t>Call center</t>
  </si>
  <si>
    <t>Dispatch</t>
  </si>
  <si>
    <t>Casino’s cashier cages, games in children’s daycare and arcade, ground keeping staff, video slot machines with their bells, sirens, whistles</t>
  </si>
  <si>
    <t>Dock operator</t>
  </si>
  <si>
    <t>Bung capper</t>
  </si>
  <si>
    <t>Cleaner</t>
  </si>
  <si>
    <t>Exterior cleaner</t>
  </si>
  <si>
    <t>Valve Installer</t>
  </si>
  <si>
    <t>Pressure Wash</t>
  </si>
  <si>
    <t>Label Remover</t>
  </si>
  <si>
    <t>Drum Cleaner</t>
  </si>
  <si>
    <t>Bookstore and nearby gym</t>
  </si>
  <si>
    <t>Pumps, compressors, trucks, and other equipment</t>
  </si>
  <si>
    <t>Bulldozers, trackhoes, jack hammers, circular saws</t>
  </si>
  <si>
    <t>Background, fans, computer server equipment</t>
  </si>
  <si>
    <t>Vibration of the shaker conveyor pan and frame, castings dropping from one conveyor to another conveyor, rattling of metal</t>
  </si>
  <si>
    <t>Metal-to-metal contact</t>
  </si>
  <si>
    <t xml:space="preserve">Other operators or dispatchers talking </t>
  </si>
  <si>
    <t xml:space="preserve">Operating equipment (scragg mill) </t>
  </si>
  <si>
    <t xml:space="preserve">Operating equipment (cutting) </t>
  </si>
  <si>
    <t xml:space="preserve">Operating equipment (assembly) </t>
  </si>
  <si>
    <t xml:space="preserve">Office (background) </t>
  </si>
  <si>
    <t xml:space="preserve">Boiler structure, compressor, boiler feed pump </t>
  </si>
  <si>
    <t>Blenders</t>
  </si>
  <si>
    <t>PowerSoak machine (no employees)</t>
  </si>
  <si>
    <t>Blenders in kitchen (about 15 feet away)</t>
  </si>
  <si>
    <t>Radio and PowerSoak machine (near employee)</t>
  </si>
  <si>
    <t>PowerSoak machine (near radio)</t>
  </si>
  <si>
    <t>Impact from metal spoon to metal container</t>
  </si>
  <si>
    <t>Pulper</t>
  </si>
  <si>
    <t>Pulper, dishwashing table</t>
  </si>
  <si>
    <t>Squad room, receiving and discharge area, fans, computer server equipment</t>
  </si>
  <si>
    <t>Grinder turret</t>
  </si>
  <si>
    <t>Control booth (door open)</t>
  </si>
  <si>
    <t>Control booth (door closed with electric cord blocking seal)</t>
  </si>
  <si>
    <t>Tugs, jets, conveyor belts, baggage carousels (checked baggage screening area)</t>
  </si>
  <si>
    <t>Extrusion, winding, palletizing, maintenance, utility/rover jobs (such as, fork lift operators)</t>
  </si>
  <si>
    <t>Scanner/scales</t>
  </si>
  <si>
    <t>Band Room (left side of room)</t>
  </si>
  <si>
    <t>Band Room (right side of room)</t>
  </si>
  <si>
    <t>Request report by e-mail.</t>
  </si>
  <si>
    <t>2012-0065</t>
  </si>
  <si>
    <t>http://www.cdc.gov/niosh/hhe/reports/pdfs/2012-0065-3195.pdf</t>
  </si>
  <si>
    <t>Indoor Firing Range</t>
  </si>
  <si>
    <t>Dual hearing protection (3M Peltor™ Optime™ 105 earmuffs and Howard Leight Laser Lite® earplugs)</t>
  </si>
  <si>
    <t>Hazardous Materials Technician</t>
  </si>
  <si>
    <t>Shooter</t>
  </si>
  <si>
    <t>Firearms shooting</t>
  </si>
  <si>
    <t xml:space="preserve">Cleaning and vacuuming </t>
  </si>
  <si>
    <t>Firing range</t>
  </si>
  <si>
    <t>Electrical box in the vault</t>
  </si>
  <si>
    <t>Vacuuming</t>
  </si>
  <si>
    <t>Noise type (C/IMP/I)</t>
  </si>
  <si>
    <t>IMP</t>
  </si>
  <si>
    <t>C/I</t>
  </si>
  <si>
    <t>IMP/I</t>
  </si>
  <si>
    <t>½” Schumag Operator</t>
  </si>
  <si>
    <t>1” Schumag Operator</t>
  </si>
  <si>
    <t>Peak min. (dB)</t>
  </si>
  <si>
    <t>Peak max. (dB)</t>
  </si>
  <si>
    <t>2007-0076</t>
  </si>
  <si>
    <t>2007-0077</t>
  </si>
  <si>
    <t>2007-0078</t>
  </si>
  <si>
    <t>2007-0079</t>
  </si>
  <si>
    <t>2007-0080</t>
  </si>
  <si>
    <t>Hammer strikes and equipment noise</t>
  </si>
  <si>
    <t>2012-0100</t>
  </si>
  <si>
    <t>http://www.cdc.gov/niosh/hhe/reports/pdfs/2012-0100-3217.pdf</t>
  </si>
  <si>
    <t>Electronic Recycling Company</t>
  </si>
  <si>
    <t xml:space="preserve">CRT buffing and grinding </t>
  </si>
  <si>
    <t>Shredder sorting</t>
  </si>
  <si>
    <t>Forklift driving and baling</t>
  </si>
  <si>
    <t>CRT buffing</t>
  </si>
  <si>
    <t>CRT demanufactoring</t>
  </si>
  <si>
    <t>03/13</t>
  </si>
  <si>
    <t>Foam insert plugs, comfort fit (NRR 32)</t>
  </si>
  <si>
    <t>Using handheld tools to demanufacture televisions and computer monitors with CRTs</t>
  </si>
  <si>
    <t>CRT processing area</t>
  </si>
  <si>
    <t>Shred-Tech</t>
  </si>
  <si>
    <t>Shred-Tech Picker/Shred-Tech</t>
  </si>
  <si>
    <t>Bailer</t>
  </si>
  <si>
    <t>Bailing operator</t>
  </si>
  <si>
    <t>Bailing Operator</t>
  </si>
  <si>
    <t>Shredder Area</t>
  </si>
  <si>
    <t>Forklift driving and bailing operator</t>
  </si>
  <si>
    <t>Emptying large box of electronics onto conveyor using forklift</t>
  </si>
  <si>
    <t>2012-0071</t>
  </si>
  <si>
    <t>http://www.cdc.gov/niosh/hhe/reports/pdfs/2012-0071-3224.pdf</t>
  </si>
  <si>
    <t>Battery Recycling Company</t>
  </si>
  <si>
    <t>Battery Shredder</t>
  </si>
  <si>
    <t>Forklift driver and loading/mixing</t>
  </si>
  <si>
    <t>Foundry - drossing</t>
  </si>
  <si>
    <t>Foundry - kettle pots</t>
  </si>
  <si>
    <t>Foundry - oven loader</t>
  </si>
  <si>
    <t>Furnance forklift</t>
  </si>
  <si>
    <t>Maintenance - mechanic</t>
  </si>
  <si>
    <t>78.0 - 86.0</t>
  </si>
  <si>
    <t>8.2 - 21.8</t>
  </si>
  <si>
    <t>72.0 - 79.0</t>
  </si>
  <si>
    <t>19.0 - 57.4</t>
  </si>
  <si>
    <t>21.8 - 44</t>
  </si>
  <si>
    <t>25.0 - 33.0</t>
  </si>
  <si>
    <t>79.0 - 84.0</t>
  </si>
  <si>
    <t>80.0 - 82.0</t>
  </si>
  <si>
    <t>69.0 - 73.0</t>
  </si>
  <si>
    <t>78.0 - 89.0</t>
  </si>
  <si>
    <t>79.0 - 85.0</t>
  </si>
  <si>
    <t>82.0 - 85.0</t>
  </si>
  <si>
    <t>83.0 - 87.0</t>
  </si>
  <si>
    <t>85.0 - 86.0</t>
  </si>
  <si>
    <t>76.0 - 82.0</t>
  </si>
  <si>
    <t>18.9 - 87.1</t>
  </si>
  <si>
    <t>21.8 - 50.0</t>
  </si>
  <si>
    <t>37.9 - 66.0</t>
  </si>
  <si>
    <t>50.0 - 57.4</t>
  </si>
  <si>
    <t>14.4 - 33.0</t>
  </si>
  <si>
    <t>5.4 - 9.5</t>
  </si>
  <si>
    <t>83.0 - 92.0</t>
  </si>
  <si>
    <t>84.0 - 87.0</t>
  </si>
  <si>
    <t>87.0 - 90.0</t>
  </si>
  <si>
    <t>88.0 - 89.0</t>
  </si>
  <si>
    <t>63.1 - 501.2</t>
  </si>
  <si>
    <t>79.4 - 158.5</t>
  </si>
  <si>
    <t>158.5 - 316.2</t>
  </si>
  <si>
    <t>199.5 - 251.2</t>
  </si>
  <si>
    <t>50.1 - 100.0</t>
  </si>
  <si>
    <t>Production and non-production areas</t>
  </si>
  <si>
    <t>Shredding activities</t>
  </si>
  <si>
    <t>Unloading automotive batters onto converyor belt, shredding, drossing, flashing, emptying drum into furnances</t>
  </si>
  <si>
    <t>Insert-type ear plugs (Radians)</t>
  </si>
  <si>
    <t>2013-0124</t>
  </si>
  <si>
    <t>2013-0130</t>
  </si>
  <si>
    <t>http://www.cdc.gov/niosh/hhe/reports/pdfs/2013-0124-3208.pdf</t>
  </si>
  <si>
    <t>Federal Agency</t>
  </si>
  <si>
    <t>Moldex Purafit® insert earplugs and Peltor®  Model MT15H69FB earmuffs</t>
  </si>
  <si>
    <t>Firing Range 2 using Dillon M134D</t>
  </si>
  <si>
    <t>63.0 - 69.9</t>
  </si>
  <si>
    <t>Firing Range 2 (with barricade) using Dillon M134D</t>
  </si>
  <si>
    <t>Firing Range 1 using M240</t>
  </si>
  <si>
    <t>Firing Range 1 using M249</t>
  </si>
  <si>
    <t>Firing Range 1 using M4</t>
  </si>
  <si>
    <t>Firing Range 3 using M240</t>
  </si>
  <si>
    <t>Firing Range 3 using M249</t>
  </si>
  <si>
    <t>53.8 - 59.4</t>
  </si>
  <si>
    <t>58.8 - 65.4</t>
  </si>
  <si>
    <t>52.4 - 56.9</t>
  </si>
  <si>
    <t>53.0 - 58.6</t>
  </si>
  <si>
    <t>50.7 - 56.3</t>
  </si>
  <si>
    <t>53.1 - 59.0</t>
  </si>
  <si>
    <t>41.9 - 48.5</t>
  </si>
  <si>
    <t>62.5 - 64.1</t>
  </si>
  <si>
    <t>51.0 - 52.0</t>
  </si>
  <si>
    <t>M4 rifle - 50 yards (Instructor 1)</t>
  </si>
  <si>
    <t>M4 rifle - 50 yards (Instructor 2)</t>
  </si>
  <si>
    <t>M4 rifle - 50 yards (Instructor 3)</t>
  </si>
  <si>
    <t>9 mm pistol - 50 yards (Instructor 1)</t>
  </si>
  <si>
    <t>9 mm pistol - 50 yards (Instructor 2)</t>
  </si>
  <si>
    <t>9 mm pistol - 50 yards (Instructor 3)</t>
  </si>
  <si>
    <t>M4 rifle - 25 yards (Instructor 1)</t>
  </si>
  <si>
    <t>M4 rifle - 25 yards (Instructor 2)</t>
  </si>
  <si>
    <t>M4 rifle - 25 yards (Instructor 3)</t>
  </si>
  <si>
    <t>M4 - 5 yards (Instructor 1)</t>
  </si>
  <si>
    <t>M4 - 5 yards (Instructor 2)</t>
  </si>
  <si>
    <t>9 mm pistol - 5 yards (Instructor 1)</t>
  </si>
  <si>
    <t>9 mm pistol - 5 yards (Instructor 2)</t>
  </si>
  <si>
    <t>47.5 - 51.8</t>
  </si>
  <si>
    <t>48.2 - 52.7</t>
  </si>
  <si>
    <t>47.7 - 51.6</t>
  </si>
  <si>
    <t>43.2 - 45.6</t>
  </si>
  <si>
    <t>43.0 - 45.7</t>
  </si>
  <si>
    <t>42.9 - 46.8</t>
  </si>
  <si>
    <t>53.2 - 55.0</t>
  </si>
  <si>
    <t>54.2 - 54.6</t>
  </si>
  <si>
    <t>M4 rifle, Doorway</t>
  </si>
  <si>
    <t>M4 rifle, Walkway</t>
  </si>
  <si>
    <t>M4 rifle, Hallway</t>
  </si>
  <si>
    <t>Shotgun 870, Doorway</t>
  </si>
  <si>
    <t>Shotgun 870, Walkway</t>
  </si>
  <si>
    <t>Flash Bang (reduced load), Doorway</t>
  </si>
  <si>
    <t>Flash Bang (reduced load), Walkway</t>
  </si>
  <si>
    <t>Flash Bang (reduced load), Midroom</t>
  </si>
  <si>
    <t>Flash Bang (full load), Doorway</t>
  </si>
  <si>
    <t>Flash Bang (full load), Walkway</t>
  </si>
  <si>
    <t>Flash Bang (full load), Midroom</t>
  </si>
  <si>
    <t>Sledgehammer</t>
  </si>
  <si>
    <t>M249, Virtual training facility</t>
  </si>
  <si>
    <t>54.2 - 56.9</t>
  </si>
  <si>
    <t>50.0 - 52.7</t>
  </si>
  <si>
    <t>55.1 - 55.2</t>
  </si>
  <si>
    <t>42.0 - 45.9</t>
  </si>
  <si>
    <t>50.7 - 53.5</t>
  </si>
  <si>
    <t>Battery shredder, on mezzanine</t>
  </si>
  <si>
    <t>Battery shredder, on ground level</t>
  </si>
  <si>
    <t>Loading batteries onto battery shredder converyor</t>
  </si>
  <si>
    <t>Employee jackhammering slag out of container</t>
  </si>
  <si>
    <t>Ingot casting</t>
  </si>
  <si>
    <t>Removing dross from ingots</t>
  </si>
  <si>
    <t>Bobcat driver sweeping floor with rotary brush attachment</t>
  </si>
  <si>
    <t>Kettle area</t>
  </si>
  <si>
    <t>Furnance area</t>
  </si>
  <si>
    <t>09/12</t>
  </si>
  <si>
    <t>89.0-92.0</t>
  </si>
  <si>
    <t>94.0-97.0</t>
  </si>
  <si>
    <t>92.0-93.0</t>
  </si>
  <si>
    <t>82.0-89.0</t>
  </si>
  <si>
    <t>http://www.cdc.gov/niosh/hhe/reports/pdfs/2013-0130-3226.pdf</t>
  </si>
  <si>
    <t>Demanufactoring (shredder off)</t>
  </si>
  <si>
    <t>Loading dock (shredder off)</t>
  </si>
  <si>
    <t>Taping batteries (shredder on)</t>
  </si>
  <si>
    <t>Shredding/taping (shredder on)</t>
  </si>
  <si>
    <t>Battery Taper</t>
  </si>
  <si>
    <t>Battery Taper/Shredder</t>
  </si>
  <si>
    <t>Demanufactorer</t>
  </si>
  <si>
    <t>Loader</t>
  </si>
  <si>
    <t>Removing expired batteries from packaging, taping electrodes</t>
  </si>
  <si>
    <t>Removing expired batteries from packaging, taping electrodes, removing electronics from boxes and placing them on shredder converyor</t>
  </si>
  <si>
    <t>Dismantling and separating computer components</t>
  </si>
  <si>
    <t>Loading electronics onto converyor</t>
  </si>
  <si>
    <t>02/14</t>
  </si>
  <si>
    <t>06/13</t>
  </si>
  <si>
    <t>0.6 - 3.1</t>
  </si>
  <si>
    <t>0.1 - 0.3</t>
  </si>
  <si>
    <t>0.2 - 1.1</t>
  </si>
  <si>
    <t>0.1 - 0.2</t>
  </si>
  <si>
    <t>0.0 - 0.1</t>
  </si>
  <si>
    <t>0.0 - 0.0</t>
  </si>
  <si>
    <t>0.6 - 0.8</t>
  </si>
  <si>
    <t>0.1 - 0.1</t>
  </si>
  <si>
    <t>Integrating Noise Dosimeter (non-specified)</t>
  </si>
  <si>
    <t>Integrating Sound Level Meter (non-specified)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</si>
</sst>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h:mm;@"/>
    <numFmt numFmtId="165" formatCode="0.0"/>
    <numFmt numFmtId="166" formatCode="mm/dd/yy;@"/>
    <numFmt numFmtId="167" formatCode="m/d/yy;@"/>
    <numFmt numFmtId="168" formatCode="mm/dd/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80808"/>
      <name val="Calibri"/>
      <family val="2"/>
      <scheme val="minor"/>
    </font>
    <font>
      <sz val="11"/>
      <color rgb="FF080808"/>
      <name val="Calibri"/>
      <family val="2"/>
      <scheme val="minor"/>
    </font>
    <font>
      <sz val="11"/>
      <color rgb="FF08080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/>
      <right style="thin">
        <color rgb="FFD0D7E5"/>
      </right>
      <top/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20" fontId="0" fillId="0" borderId="1" xfId="0" applyNumberForma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66" fontId="6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 wrapText="1"/>
    </xf>
    <xf numFmtId="165" fontId="6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166" fontId="7" fillId="0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17" fontId="7" fillId="0" borderId="1" xfId="0" applyNumberFormat="1" applyFont="1" applyBorder="1" applyAlignment="1">
      <alignment horizontal="center" wrapText="1"/>
    </xf>
    <xf numFmtId="20" fontId="7" fillId="2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7" fontId="7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7" fontId="7" fillId="0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18" fontId="7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66" fontId="7" fillId="0" borderId="0" xfId="0" applyNumberFormat="1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11" fillId="0" borderId="1" xfId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11" fillId="0" borderId="1" xfId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6" fontId="1" fillId="6" borderId="1" xfId="0" applyNumberFormat="1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165" fontId="7" fillId="2" borderId="8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66" fontId="0" fillId="2" borderId="1" xfId="0" applyNumberFormat="1" applyFill="1" applyBorder="1" applyAlignment="1">
      <alignment horizontal="center" wrapText="1"/>
    </xf>
    <xf numFmtId="168" fontId="0" fillId="0" borderId="1" xfId="0" applyNumberForma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80808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dc.gov/niosh/hhe/reports/pdfs/2002-0222-2879.pdf" TargetMode="External"/><Relationship Id="rId18" Type="http://schemas.openxmlformats.org/officeDocument/2006/relationships/hyperlink" Target="http://www.cdc.gov/niosh/hhe/reports/pdfs/2003-0175-3033.pdf" TargetMode="External"/><Relationship Id="rId26" Type="http://schemas.openxmlformats.org/officeDocument/2006/relationships/hyperlink" Target="http://www.cdc.gov/niosh/hhe/reports/pdfs/2004-0100-2946.pdf" TargetMode="External"/><Relationship Id="rId39" Type="http://schemas.openxmlformats.org/officeDocument/2006/relationships/hyperlink" Target="http://www.cdc.gov/niosh/hhe/reports/pdfs/2006-0212-3035.pdf" TargetMode="External"/><Relationship Id="rId21" Type="http://schemas.openxmlformats.org/officeDocument/2006/relationships/hyperlink" Target="http://www.cdc.gov/niosh/hhe/reports/pdfs/2003-0268-3065.pdf" TargetMode="External"/><Relationship Id="rId34" Type="http://schemas.openxmlformats.org/officeDocument/2006/relationships/hyperlink" Target="http://www.cdc.gov/niosh/hhe/reports/pdfs/2005-0035-2988.pdf" TargetMode="External"/><Relationship Id="rId42" Type="http://schemas.openxmlformats.org/officeDocument/2006/relationships/hyperlink" Target="http://www.cdc.gov/niosh/hhe/reports/pdfs/2006-0332-3058.pdf" TargetMode="External"/><Relationship Id="rId47" Type="http://schemas.openxmlformats.org/officeDocument/2006/relationships/hyperlink" Target="http://www.cdc.gov/niosh/hhe/reports/pdfs/2008-0099-3152.pdf" TargetMode="External"/><Relationship Id="rId50" Type="http://schemas.openxmlformats.org/officeDocument/2006/relationships/hyperlink" Target="http://www.cdc.gov/niosh/hhe/reports/pdfs/2011-0129-3160.pdf" TargetMode="External"/><Relationship Id="rId55" Type="http://schemas.openxmlformats.org/officeDocument/2006/relationships/hyperlink" Target="http://www.cdc.gov/niosh/hhe/reports/pdfs/2012-0071-3224.pdf" TargetMode="External"/><Relationship Id="rId7" Type="http://schemas.openxmlformats.org/officeDocument/2006/relationships/hyperlink" Target="http://www.cdc.gov/niosh/hhe/reports/pdfs/2000-0408-2825.pdf" TargetMode="External"/><Relationship Id="rId12" Type="http://schemas.openxmlformats.org/officeDocument/2006/relationships/hyperlink" Target="http://www.cdc.gov/niosh/hhe/reports/pdfs/2002-0131-2898.pdf" TargetMode="External"/><Relationship Id="rId17" Type="http://schemas.openxmlformats.org/officeDocument/2006/relationships/hyperlink" Target="http://www.cdc.gov/niosh/hhe/reports/pdfs/2003-0157-2934.pdf" TargetMode="External"/><Relationship Id="rId25" Type="http://schemas.openxmlformats.org/officeDocument/2006/relationships/hyperlink" Target="http://www.cdc.gov/niosh/hhe/reports/pdfs/2004-0046-2950.pdf" TargetMode="External"/><Relationship Id="rId33" Type="http://schemas.openxmlformats.org/officeDocument/2006/relationships/hyperlink" Target="http://www.cdc.gov/niosh/hhe/reports/pdfs/2005-0032-2985.pdf" TargetMode="External"/><Relationship Id="rId38" Type="http://schemas.openxmlformats.org/officeDocument/2006/relationships/hyperlink" Target="http://www.cdc.gov/niosh/hhe/reports/pdfs/2006-0196-3036.pdf" TargetMode="External"/><Relationship Id="rId46" Type="http://schemas.openxmlformats.org/officeDocument/2006/relationships/hyperlink" Target="http://www.cdc.gov/niosh/hhe/reports/pdfs/2007-0235-3064.pdf" TargetMode="External"/><Relationship Id="rId2" Type="http://schemas.openxmlformats.org/officeDocument/2006/relationships/hyperlink" Target="http://www.cdc.gov/niosh/hhe/reports/pdfs/1999-0199-3053.pdf" TargetMode="External"/><Relationship Id="rId16" Type="http://schemas.openxmlformats.org/officeDocument/2006/relationships/hyperlink" Target="http://www.cdc.gov/niosh/hhe/reports/pdfs/2003-0094-2919.pdf" TargetMode="External"/><Relationship Id="rId20" Type="http://schemas.openxmlformats.org/officeDocument/2006/relationships/hyperlink" Target="http://www.cdc.gov/niosh/hhe/reports/pdfs/2003-0209-3015.pdf" TargetMode="External"/><Relationship Id="rId29" Type="http://schemas.openxmlformats.org/officeDocument/2006/relationships/hyperlink" Target="http://www.cdc.gov/niosh/hhe/reports/pdfs/2004-0146-2947.pdf" TargetMode="External"/><Relationship Id="rId41" Type="http://schemas.openxmlformats.org/officeDocument/2006/relationships/hyperlink" Target="http://www.cdc.gov/niosh/hhe/reports/pdfs/2006-0223-3029.pdf" TargetMode="External"/><Relationship Id="rId54" Type="http://schemas.openxmlformats.org/officeDocument/2006/relationships/hyperlink" Target="http://www.cdc.gov/niosh/hhe/reports/pdfs/2013-0130-3226.pdf" TargetMode="External"/><Relationship Id="rId1" Type="http://schemas.openxmlformats.org/officeDocument/2006/relationships/hyperlink" Target="http://www.cdc.gov/niosh/hhe/reports/pdfs/2010-0031-3130.pdf" TargetMode="External"/><Relationship Id="rId6" Type="http://schemas.openxmlformats.org/officeDocument/2006/relationships/hyperlink" Target="http://www.cdc.gov/niosh/hhe/reports/pdfs/2000-0232-2814.pdf" TargetMode="External"/><Relationship Id="rId11" Type="http://schemas.openxmlformats.org/officeDocument/2006/relationships/hyperlink" Target="http://www.cdc.gov/niosh/hhe/reports/pdfs/2001-0496-2866.pdf" TargetMode="External"/><Relationship Id="rId24" Type="http://schemas.openxmlformats.org/officeDocument/2006/relationships/hyperlink" Target="http://www.cdc.gov/niosh/hhe/reports/pdfs/2004-0014-2929.pdf" TargetMode="External"/><Relationship Id="rId32" Type="http://schemas.openxmlformats.org/officeDocument/2006/relationships/hyperlink" Target="http://www.cdc.gov/niosh/hhe/reports/pdfs/2005-0030-2968.pdf" TargetMode="External"/><Relationship Id="rId37" Type="http://schemas.openxmlformats.org/officeDocument/2006/relationships/hyperlink" Target="http://www.cdc.gov/niosh/hhe/reports/pdfs/2005-0197-3010.pdf" TargetMode="External"/><Relationship Id="rId40" Type="http://schemas.openxmlformats.org/officeDocument/2006/relationships/hyperlink" Target="http://www.cdc.gov/niosh/hhe/reports/pdfs/2006-0222-3037.pdf" TargetMode="External"/><Relationship Id="rId45" Type="http://schemas.openxmlformats.org/officeDocument/2006/relationships/hyperlink" Target="http://www.cdc.gov/niosh/hhe/reports/pdfs/2007-0199-3075.pdf" TargetMode="External"/><Relationship Id="rId53" Type="http://schemas.openxmlformats.org/officeDocument/2006/relationships/hyperlink" Target="http://www.cdc.gov/niosh/hhe/reports/pdfs/2013-0124-3208.pdf" TargetMode="External"/><Relationship Id="rId5" Type="http://schemas.openxmlformats.org/officeDocument/2006/relationships/hyperlink" Target="http://www.cdc.gov/niosh/hhe/reports/pdfs/2000-0191-2960.pdf" TargetMode="External"/><Relationship Id="rId15" Type="http://schemas.openxmlformats.org/officeDocument/2006/relationships/hyperlink" Target="http://www.cdc.gov/niosh/hhe/reports/pdfs/2002-0354-2931.pdf" TargetMode="External"/><Relationship Id="rId23" Type="http://schemas.openxmlformats.org/officeDocument/2006/relationships/hyperlink" Target="http://www.cdc.gov/niosh/hhe/reports/pdfs/2003-0364-3012.pdf" TargetMode="External"/><Relationship Id="rId28" Type="http://schemas.openxmlformats.org/officeDocument/2006/relationships/hyperlink" Target="http://www.cdc.gov/niosh/hhe/reports/pdfs/2004-0130-2945.pdf" TargetMode="External"/><Relationship Id="rId36" Type="http://schemas.openxmlformats.org/officeDocument/2006/relationships/hyperlink" Target="http://www.cdc.gov/niosh/hhe/reports/pdfs/2005-0188-3038.pdf" TargetMode="External"/><Relationship Id="rId49" Type="http://schemas.openxmlformats.org/officeDocument/2006/relationships/hyperlink" Target="http://www.cdc.gov/niosh/hhe/reports/pdfs/2011-0069-3140.pdf" TargetMode="External"/><Relationship Id="rId10" Type="http://schemas.openxmlformats.org/officeDocument/2006/relationships/hyperlink" Target="http://www.cdc.gov/niosh/hhe/reports/pdfs/2001-0461-2889.pdf" TargetMode="External"/><Relationship Id="rId19" Type="http://schemas.openxmlformats.org/officeDocument/2006/relationships/hyperlink" Target="http://www.cdc.gov/niosh/hhe/reports/pdfs/2003-0203-2952.pdf" TargetMode="External"/><Relationship Id="rId31" Type="http://schemas.openxmlformats.org/officeDocument/2006/relationships/hyperlink" Target="http://www.cdc.gov/niosh/hhe/reports/pdfs/2004-0415-2963.pdf" TargetMode="External"/><Relationship Id="rId44" Type="http://schemas.openxmlformats.org/officeDocument/2006/relationships/hyperlink" Target="http://www.cdc.gov/niosh/hhe/reports/pdfs/2007-0183-3047.pdf" TargetMode="External"/><Relationship Id="rId52" Type="http://schemas.openxmlformats.org/officeDocument/2006/relationships/hyperlink" Target="http://www.cdc.gov/niosh/hhe/reports/pdfs/2012-0100-3217.pdf" TargetMode="External"/><Relationship Id="rId4" Type="http://schemas.openxmlformats.org/officeDocument/2006/relationships/hyperlink" Target="http://www.cdc.gov/niosh/hhe/reports/pdfs/2000-0181-2841.pdf" TargetMode="External"/><Relationship Id="rId9" Type="http://schemas.openxmlformats.org/officeDocument/2006/relationships/hyperlink" Target="http://www.cdc.gov/niosh/hhe/reports/pdfs/2001-0326-2999.pdf" TargetMode="External"/><Relationship Id="rId14" Type="http://schemas.openxmlformats.org/officeDocument/2006/relationships/hyperlink" Target="http://www.cdc.gov/niosh/hhe/reports/pdfs/2002-0284-2908.pdf" TargetMode="External"/><Relationship Id="rId22" Type="http://schemas.openxmlformats.org/officeDocument/2006/relationships/hyperlink" Target="http://www.cdc.gov/niosh/hhe/reports/pdfs/2003-0273-2974.pdf" TargetMode="External"/><Relationship Id="rId27" Type="http://schemas.openxmlformats.org/officeDocument/2006/relationships/hyperlink" Target="http://www.cdc.gov/niosh/hhe/reports/pdfs/2004-0101-2953.pdf" TargetMode="External"/><Relationship Id="rId30" Type="http://schemas.openxmlformats.org/officeDocument/2006/relationships/hyperlink" Target="http://www.cdc.gov/niosh/hhe/reports/pdfs/2004-0372-3054.pdf" TargetMode="External"/><Relationship Id="rId35" Type="http://schemas.openxmlformats.org/officeDocument/2006/relationships/hyperlink" Target="http://www.cdc.gov/niosh/hhe/reports/pdfs/2005-0091-2957.pdf" TargetMode="External"/><Relationship Id="rId43" Type="http://schemas.openxmlformats.org/officeDocument/2006/relationships/hyperlink" Target="http://www.cdc.gov/niosh/hhe/reports/pdfs/2007-0068-3042.pdf" TargetMode="External"/><Relationship Id="rId48" Type="http://schemas.openxmlformats.org/officeDocument/2006/relationships/hyperlink" Target="http://www.cdc.gov/niosh/hhe/reports/pdfs/2008-0231-3105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://www.cdc.gov/niosh/hhe/reports/pdfs/2001-0109-2835.pdf" TargetMode="External"/><Relationship Id="rId51" Type="http://schemas.openxmlformats.org/officeDocument/2006/relationships/hyperlink" Target="http://www.cdc.gov/niosh/hhe/reports/pdfs/2012-0065-3195.pdf" TargetMode="External"/><Relationship Id="rId3" Type="http://schemas.openxmlformats.org/officeDocument/2006/relationships/hyperlink" Target="http://www.cdc.gov/niosh/hhe/reports/pdfs/2000-0110-284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3"/>
  <sheetViews>
    <sheetView zoomScaleNormal="100" workbookViewId="0">
      <pane ySplit="1" topLeftCell="A2" activePane="bottomLeft" state="frozen"/>
      <selection pane="bottomLeft" activeCell="C1" sqref="C1"/>
    </sheetView>
  </sheetViews>
  <sheetFormatPr defaultRowHeight="15" x14ac:dyDescent="0.25"/>
  <cols>
    <col min="1" max="1" width="11.42578125" style="71" customWidth="1"/>
    <col min="2" max="2" width="25.5703125" style="8" customWidth="1"/>
    <col min="3" max="3" width="13.28515625" style="13" customWidth="1"/>
    <col min="4" max="4" width="8.42578125" style="13" customWidth="1"/>
    <col min="5" max="5" width="11.5703125" style="13" customWidth="1"/>
    <col min="6" max="6" width="25.28515625" style="13" customWidth="1"/>
    <col min="7" max="7" width="49.42578125" style="13" customWidth="1"/>
    <col min="8" max="8" width="54.42578125" style="13" customWidth="1"/>
    <col min="9" max="9" width="89.85546875" style="13" customWidth="1"/>
    <col min="10" max="10" width="12.42578125" style="13" customWidth="1"/>
    <col min="11" max="11" width="17.28515625" style="13" customWidth="1"/>
    <col min="12" max="12" width="91.85546875" style="13" customWidth="1"/>
    <col min="13" max="16384" width="9.140625" style="13"/>
  </cols>
  <sheetData>
    <row r="1" spans="1:34" ht="30" x14ac:dyDescent="0.25">
      <c r="A1" s="70" t="s">
        <v>14</v>
      </c>
      <c r="B1" s="27" t="s">
        <v>1360</v>
      </c>
      <c r="C1" s="23" t="s">
        <v>12</v>
      </c>
      <c r="D1" s="23" t="s">
        <v>11</v>
      </c>
      <c r="E1" s="23" t="s">
        <v>1</v>
      </c>
      <c r="F1" s="23" t="s">
        <v>13</v>
      </c>
      <c r="G1" s="23" t="s">
        <v>8</v>
      </c>
      <c r="H1" s="23" t="s">
        <v>170</v>
      </c>
      <c r="I1" s="23" t="s">
        <v>171</v>
      </c>
      <c r="J1" s="23" t="s">
        <v>166</v>
      </c>
      <c r="K1" s="23" t="s">
        <v>168</v>
      </c>
      <c r="L1" s="23" t="s">
        <v>241</v>
      </c>
    </row>
    <row r="2" spans="1:34" s="21" customFormat="1" ht="15" customHeight="1" x14ac:dyDescent="0.25">
      <c r="A2" s="1" t="s">
        <v>130</v>
      </c>
      <c r="B2" s="21" t="s">
        <v>1471</v>
      </c>
      <c r="C2" s="21">
        <v>9</v>
      </c>
      <c r="D2" s="21" t="s">
        <v>135</v>
      </c>
      <c r="E2" s="21">
        <v>922120</v>
      </c>
      <c r="F2" s="3" t="s">
        <v>183</v>
      </c>
      <c r="G2" s="21" t="s">
        <v>1349</v>
      </c>
      <c r="H2" s="24" t="s">
        <v>203</v>
      </c>
      <c r="I2" s="21" t="s">
        <v>460</v>
      </c>
      <c r="J2" s="21" t="s">
        <v>189</v>
      </c>
      <c r="K2" s="21" t="s">
        <v>187</v>
      </c>
      <c r="L2" s="21" t="s">
        <v>203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26" customFormat="1" ht="15" customHeight="1" x14ac:dyDescent="0.25">
      <c r="A3" s="1" t="s">
        <v>129</v>
      </c>
      <c r="B3" s="21" t="s">
        <v>1471</v>
      </c>
      <c r="C3" s="21">
        <v>8</v>
      </c>
      <c r="D3" s="21" t="s">
        <v>133</v>
      </c>
      <c r="E3" s="21">
        <v>333618</v>
      </c>
      <c r="F3" s="21" t="s">
        <v>181</v>
      </c>
      <c r="G3" s="21" t="s">
        <v>1253</v>
      </c>
      <c r="H3" s="21" t="s">
        <v>596</v>
      </c>
      <c r="I3" s="21" t="s">
        <v>203</v>
      </c>
      <c r="J3" s="21" t="s">
        <v>187</v>
      </c>
      <c r="K3" s="21" t="s">
        <v>189</v>
      </c>
      <c r="L3" s="21" t="s">
        <v>1268</v>
      </c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spans="1:34" s="29" customFormat="1" ht="15" customHeight="1" x14ac:dyDescent="0.25">
      <c r="A4" s="72" t="s">
        <v>128</v>
      </c>
      <c r="B4" s="21" t="s">
        <v>1471</v>
      </c>
      <c r="C4" s="68">
        <v>2</v>
      </c>
      <c r="D4" s="21" t="s">
        <v>134</v>
      </c>
      <c r="E4" s="21">
        <v>928120</v>
      </c>
      <c r="F4" s="3" t="s">
        <v>178</v>
      </c>
      <c r="G4" s="21" t="s">
        <v>1252</v>
      </c>
      <c r="H4" s="21" t="s">
        <v>203</v>
      </c>
      <c r="I4" s="21" t="s">
        <v>592</v>
      </c>
      <c r="J4" s="21" t="s">
        <v>189</v>
      </c>
      <c r="K4" s="21" t="s">
        <v>187</v>
      </c>
      <c r="L4" s="21" t="s">
        <v>203</v>
      </c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s="29" customFormat="1" ht="15" customHeight="1" x14ac:dyDescent="0.25">
      <c r="A5" s="1" t="s">
        <v>127</v>
      </c>
      <c r="B5" s="21" t="s">
        <v>1471</v>
      </c>
      <c r="C5" s="21">
        <v>9</v>
      </c>
      <c r="D5" s="30" t="s">
        <v>135</v>
      </c>
      <c r="E5" s="21">
        <v>928120</v>
      </c>
      <c r="F5" s="3" t="s">
        <v>178</v>
      </c>
      <c r="G5" s="21" t="s">
        <v>1330</v>
      </c>
      <c r="H5" s="21" t="s">
        <v>596</v>
      </c>
      <c r="I5" s="21" t="s">
        <v>203</v>
      </c>
      <c r="J5" s="21" t="s">
        <v>189</v>
      </c>
      <c r="K5" s="21" t="s">
        <v>189</v>
      </c>
      <c r="L5" s="21" t="s">
        <v>203</v>
      </c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4" s="29" customFormat="1" ht="15" customHeight="1" x14ac:dyDescent="0.25">
      <c r="A6" s="1" t="s">
        <v>126</v>
      </c>
      <c r="B6" s="21" t="s">
        <v>1471</v>
      </c>
      <c r="C6" s="21">
        <v>5</v>
      </c>
      <c r="D6" s="21" t="s">
        <v>147</v>
      </c>
      <c r="E6" s="21">
        <v>711310</v>
      </c>
      <c r="F6" s="21" t="s">
        <v>178</v>
      </c>
      <c r="G6" s="21" t="s">
        <v>1319</v>
      </c>
      <c r="H6" s="21" t="s">
        <v>596</v>
      </c>
      <c r="I6" s="21" t="s">
        <v>203</v>
      </c>
      <c r="J6" s="21" t="s">
        <v>189</v>
      </c>
      <c r="K6" s="21" t="s">
        <v>189</v>
      </c>
      <c r="L6" s="21" t="s">
        <v>203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s="29" customFormat="1" ht="12.75" customHeight="1" x14ac:dyDescent="0.25">
      <c r="A7" s="1" t="s">
        <v>125</v>
      </c>
      <c r="B7" s="21" t="s">
        <v>1471</v>
      </c>
      <c r="C7" s="21">
        <v>8</v>
      </c>
      <c r="D7" s="21" t="s">
        <v>132</v>
      </c>
      <c r="E7" s="21">
        <v>221111</v>
      </c>
      <c r="F7" s="3" t="s">
        <v>179</v>
      </c>
      <c r="G7" s="21" t="s">
        <v>1231</v>
      </c>
      <c r="H7" s="21" t="s">
        <v>1230</v>
      </c>
      <c r="I7" s="21" t="s">
        <v>592</v>
      </c>
      <c r="J7" s="21" t="s">
        <v>187</v>
      </c>
      <c r="K7" s="21" t="s">
        <v>187</v>
      </c>
      <c r="L7" s="21" t="s">
        <v>481</v>
      </c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</row>
    <row r="8" spans="1:34" s="29" customFormat="1" ht="15" customHeight="1" x14ac:dyDescent="0.25">
      <c r="A8" s="1" t="s">
        <v>124</v>
      </c>
      <c r="B8" s="21" t="s">
        <v>1471</v>
      </c>
      <c r="C8" s="3">
        <v>5</v>
      </c>
      <c r="D8" s="21" t="s">
        <v>135</v>
      </c>
      <c r="E8" s="21">
        <v>327320</v>
      </c>
      <c r="F8" s="3" t="s">
        <v>181</v>
      </c>
      <c r="G8" s="21" t="s">
        <v>1305</v>
      </c>
      <c r="H8" s="21" t="s">
        <v>596</v>
      </c>
      <c r="I8" s="21" t="s">
        <v>592</v>
      </c>
      <c r="J8" s="21" t="s">
        <v>187</v>
      </c>
      <c r="K8" s="21" t="s">
        <v>187</v>
      </c>
      <c r="L8" s="21" t="s">
        <v>1240</v>
      </c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s="29" customFormat="1" ht="13.5" customHeight="1" x14ac:dyDescent="0.25">
      <c r="A9" s="1" t="s">
        <v>123</v>
      </c>
      <c r="B9" s="21" t="s">
        <v>1471</v>
      </c>
      <c r="C9" s="21">
        <v>5</v>
      </c>
      <c r="D9" s="21" t="s">
        <v>155</v>
      </c>
      <c r="E9" s="3" t="s">
        <v>42</v>
      </c>
      <c r="F9" s="3" t="s">
        <v>182</v>
      </c>
      <c r="G9" s="24" t="s">
        <v>1238</v>
      </c>
      <c r="H9" s="24" t="s">
        <v>596</v>
      </c>
      <c r="I9" s="24" t="s">
        <v>1298</v>
      </c>
      <c r="J9" s="24" t="s">
        <v>187</v>
      </c>
      <c r="K9" s="24" t="s">
        <v>189</v>
      </c>
      <c r="L9" s="24" t="s">
        <v>1237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1:34" s="29" customFormat="1" ht="15" customHeight="1" x14ac:dyDescent="0.25">
      <c r="A10" s="1" t="s">
        <v>122</v>
      </c>
      <c r="B10" s="21" t="s">
        <v>1471</v>
      </c>
      <c r="C10" s="21">
        <v>5</v>
      </c>
      <c r="D10" s="21" t="s">
        <v>147</v>
      </c>
      <c r="E10" s="21">
        <v>423510</v>
      </c>
      <c r="F10" s="3" t="s">
        <v>180</v>
      </c>
      <c r="G10" s="21" t="s">
        <v>1281</v>
      </c>
      <c r="H10" s="21" t="s">
        <v>203</v>
      </c>
      <c r="I10" s="21" t="s">
        <v>340</v>
      </c>
      <c r="J10" s="21" t="s">
        <v>187</v>
      </c>
      <c r="K10" s="21" t="s">
        <v>189</v>
      </c>
      <c r="L10" s="21" t="s">
        <v>1282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s="24" customFormat="1" ht="15" customHeight="1" x14ac:dyDescent="0.25">
      <c r="A11" s="1" t="s">
        <v>121</v>
      </c>
      <c r="B11" s="21" t="s">
        <v>1471</v>
      </c>
      <c r="C11" s="21">
        <v>7</v>
      </c>
      <c r="D11" s="21" t="s">
        <v>137</v>
      </c>
      <c r="E11" s="21">
        <v>488119</v>
      </c>
      <c r="F11" s="3" t="s">
        <v>179</v>
      </c>
      <c r="G11" s="21" t="s">
        <v>758</v>
      </c>
      <c r="H11" s="21" t="s">
        <v>562</v>
      </c>
      <c r="I11" s="21" t="s">
        <v>592</v>
      </c>
      <c r="J11" s="21" t="s">
        <v>187</v>
      </c>
      <c r="K11" s="21" t="s">
        <v>187</v>
      </c>
      <c r="L11" s="18" t="s">
        <v>1280</v>
      </c>
    </row>
    <row r="12" spans="1:34" s="24" customFormat="1" ht="15" customHeight="1" x14ac:dyDescent="0.25">
      <c r="A12" s="1" t="s">
        <v>120</v>
      </c>
      <c r="B12" s="69" t="s">
        <v>1361</v>
      </c>
      <c r="C12" s="21">
        <v>5</v>
      </c>
      <c r="D12" s="21" t="s">
        <v>147</v>
      </c>
      <c r="E12" s="21">
        <v>922120</v>
      </c>
      <c r="F12" s="3" t="s">
        <v>183</v>
      </c>
      <c r="G12" s="21" t="s">
        <v>620</v>
      </c>
      <c r="H12" s="21" t="s">
        <v>203</v>
      </c>
      <c r="I12" s="21" t="s">
        <v>592</v>
      </c>
      <c r="J12" s="21" t="s">
        <v>189</v>
      </c>
      <c r="K12" s="21" t="s">
        <v>187</v>
      </c>
      <c r="L12" s="21" t="s">
        <v>203</v>
      </c>
    </row>
    <row r="13" spans="1:34" s="24" customFormat="1" ht="15" customHeight="1" x14ac:dyDescent="0.25">
      <c r="A13" s="1" t="s">
        <v>119</v>
      </c>
      <c r="B13" s="69" t="s">
        <v>1362</v>
      </c>
      <c r="C13" s="21">
        <v>2</v>
      </c>
      <c r="D13" s="21" t="s">
        <v>150</v>
      </c>
      <c r="E13" s="21">
        <v>711212</v>
      </c>
      <c r="F13" s="3" t="s">
        <v>178</v>
      </c>
      <c r="G13" s="21" t="s">
        <v>971</v>
      </c>
      <c r="H13" s="21" t="s">
        <v>909</v>
      </c>
      <c r="I13" s="21" t="s">
        <v>910</v>
      </c>
      <c r="J13" s="21" t="s">
        <v>189</v>
      </c>
      <c r="K13" s="21" t="s">
        <v>189</v>
      </c>
      <c r="L13" s="21" t="s">
        <v>481</v>
      </c>
    </row>
    <row r="14" spans="1:34" s="29" customFormat="1" ht="14.25" customHeight="1" x14ac:dyDescent="0.25">
      <c r="A14" s="1" t="s">
        <v>118</v>
      </c>
      <c r="B14" s="69" t="s">
        <v>1363</v>
      </c>
      <c r="C14" s="21">
        <v>3</v>
      </c>
      <c r="D14" s="21" t="s">
        <v>164</v>
      </c>
      <c r="E14" s="21">
        <v>332618</v>
      </c>
      <c r="F14" s="3" t="s">
        <v>181</v>
      </c>
      <c r="G14" s="21" t="s">
        <v>618</v>
      </c>
      <c r="H14" s="21" t="s">
        <v>251</v>
      </c>
      <c r="I14" s="21" t="s">
        <v>460</v>
      </c>
      <c r="J14" s="21" t="s">
        <v>187</v>
      </c>
      <c r="K14" s="21" t="s">
        <v>187</v>
      </c>
      <c r="L14" s="21" t="s">
        <v>1164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s="21" customFormat="1" ht="15" customHeight="1" x14ac:dyDescent="0.25">
      <c r="A15" s="1" t="s">
        <v>117</v>
      </c>
      <c r="B15" s="69" t="s">
        <v>1364</v>
      </c>
      <c r="C15" s="21">
        <v>3</v>
      </c>
      <c r="D15" s="21" t="s">
        <v>146</v>
      </c>
      <c r="E15" s="21">
        <v>922120</v>
      </c>
      <c r="F15" s="3" t="s">
        <v>183</v>
      </c>
      <c r="G15" s="13" t="s">
        <v>968</v>
      </c>
      <c r="H15" s="13" t="s">
        <v>897</v>
      </c>
      <c r="I15" s="21" t="s">
        <v>898</v>
      </c>
      <c r="J15" s="21" t="s">
        <v>189</v>
      </c>
      <c r="K15" s="21" t="s">
        <v>187</v>
      </c>
      <c r="L15" s="13" t="s">
        <v>969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34" s="21" customFormat="1" ht="14.25" customHeight="1" x14ac:dyDescent="0.25">
      <c r="A16" s="1" t="s">
        <v>116</v>
      </c>
      <c r="B16" s="69" t="s">
        <v>1365</v>
      </c>
      <c r="C16" s="21">
        <v>8</v>
      </c>
      <c r="D16" s="21" t="s">
        <v>136</v>
      </c>
      <c r="E16" s="21">
        <v>334419</v>
      </c>
      <c r="F16" s="21" t="s">
        <v>181</v>
      </c>
      <c r="G16" s="21" t="s">
        <v>912</v>
      </c>
      <c r="H16" s="21" t="s">
        <v>911</v>
      </c>
      <c r="I16" s="21" t="s">
        <v>203</v>
      </c>
      <c r="J16" s="21" t="s">
        <v>189</v>
      </c>
      <c r="K16" s="21" t="s">
        <v>189</v>
      </c>
      <c r="L16" s="21" t="s">
        <v>203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1:34" s="24" customFormat="1" ht="15" customHeight="1" x14ac:dyDescent="0.25">
      <c r="A17" s="1" t="s">
        <v>114</v>
      </c>
      <c r="B17" s="69" t="s">
        <v>1366</v>
      </c>
      <c r="C17" s="21">
        <v>5</v>
      </c>
      <c r="D17" s="21" t="s">
        <v>162</v>
      </c>
      <c r="E17" s="21">
        <v>926120</v>
      </c>
      <c r="F17" s="3" t="s">
        <v>183</v>
      </c>
      <c r="G17" s="21" t="s">
        <v>885</v>
      </c>
      <c r="H17" s="21" t="s">
        <v>251</v>
      </c>
      <c r="I17" s="21" t="s">
        <v>203</v>
      </c>
      <c r="J17" s="21" t="s">
        <v>189</v>
      </c>
      <c r="K17" s="21" t="s">
        <v>189</v>
      </c>
      <c r="L17" s="21" t="s">
        <v>481</v>
      </c>
    </row>
    <row r="18" spans="1:34" s="24" customFormat="1" ht="15" customHeight="1" x14ac:dyDescent="0.25">
      <c r="A18" s="1" t="s">
        <v>115</v>
      </c>
      <c r="B18" s="21" t="s">
        <v>1471</v>
      </c>
      <c r="C18" s="21">
        <v>1</v>
      </c>
      <c r="D18" s="28" t="s">
        <v>163</v>
      </c>
      <c r="E18" s="21" t="s">
        <v>44</v>
      </c>
      <c r="F18" s="3" t="s">
        <v>178</v>
      </c>
      <c r="G18" s="21" t="s">
        <v>1093</v>
      </c>
      <c r="H18" s="21" t="s">
        <v>203</v>
      </c>
      <c r="I18" s="13" t="s">
        <v>592</v>
      </c>
      <c r="J18" s="21" t="s">
        <v>189</v>
      </c>
      <c r="K18" s="21" t="s">
        <v>187</v>
      </c>
      <c r="L18" s="21" t="s">
        <v>203</v>
      </c>
    </row>
    <row r="19" spans="1:34" s="21" customFormat="1" ht="13.5" customHeight="1" x14ac:dyDescent="0.25">
      <c r="A19" s="1" t="s">
        <v>113</v>
      </c>
      <c r="B19" s="69" t="s">
        <v>1367</v>
      </c>
      <c r="C19" s="21">
        <v>2</v>
      </c>
      <c r="D19" s="21" t="s">
        <v>154</v>
      </c>
      <c r="E19" s="21">
        <v>721120</v>
      </c>
      <c r="F19" s="3" t="s">
        <v>178</v>
      </c>
      <c r="G19" s="21" t="s">
        <v>619</v>
      </c>
      <c r="H19" s="21" t="s">
        <v>596</v>
      </c>
      <c r="I19" s="21" t="s">
        <v>203</v>
      </c>
      <c r="J19" s="21" t="s">
        <v>189</v>
      </c>
      <c r="K19" s="21" t="s">
        <v>189</v>
      </c>
      <c r="L19" s="21" t="s">
        <v>203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s="24" customFormat="1" ht="14.25" customHeight="1" x14ac:dyDescent="0.25">
      <c r="A20" s="1" t="s">
        <v>112</v>
      </c>
      <c r="B20" s="69" t="s">
        <v>1368</v>
      </c>
      <c r="C20" s="21">
        <v>4</v>
      </c>
      <c r="D20" s="21" t="s">
        <v>141</v>
      </c>
      <c r="E20" s="21">
        <v>326191</v>
      </c>
      <c r="F20" s="21" t="s">
        <v>181</v>
      </c>
      <c r="G20" s="21" t="s">
        <v>601</v>
      </c>
      <c r="H20" s="21" t="s">
        <v>251</v>
      </c>
      <c r="I20" s="21" t="s">
        <v>203</v>
      </c>
      <c r="J20" s="21" t="s">
        <v>189</v>
      </c>
      <c r="K20" s="21" t="s">
        <v>189</v>
      </c>
      <c r="L20" s="21" t="s">
        <v>617</v>
      </c>
    </row>
    <row r="21" spans="1:34" s="24" customFormat="1" ht="13.5" customHeight="1" x14ac:dyDescent="0.25">
      <c r="A21" s="1" t="s">
        <v>111</v>
      </c>
      <c r="B21" s="69" t="s">
        <v>1369</v>
      </c>
      <c r="C21" s="21">
        <v>8</v>
      </c>
      <c r="D21" s="30" t="s">
        <v>133</v>
      </c>
      <c r="E21" s="21">
        <v>327390</v>
      </c>
      <c r="F21" s="31" t="s">
        <v>181</v>
      </c>
      <c r="G21" s="2" t="s">
        <v>392</v>
      </c>
      <c r="H21" s="21" t="s">
        <v>1108</v>
      </c>
      <c r="I21" s="21" t="s">
        <v>203</v>
      </c>
      <c r="J21" s="21" t="s">
        <v>189</v>
      </c>
      <c r="K21" s="21" t="s">
        <v>189</v>
      </c>
      <c r="L21" s="21" t="s">
        <v>481</v>
      </c>
    </row>
    <row r="22" spans="1:34" s="24" customFormat="1" ht="15" customHeight="1" x14ac:dyDescent="0.25">
      <c r="A22" s="1" t="s">
        <v>110</v>
      </c>
      <c r="B22" s="69" t="s">
        <v>1370</v>
      </c>
      <c r="C22" s="21">
        <v>6</v>
      </c>
      <c r="D22" s="21" t="s">
        <v>160</v>
      </c>
      <c r="E22" s="21">
        <v>611210</v>
      </c>
      <c r="F22" s="3" t="s">
        <v>178</v>
      </c>
      <c r="G22" s="21" t="s">
        <v>616</v>
      </c>
      <c r="H22" s="21" t="s">
        <v>251</v>
      </c>
      <c r="I22" s="21" t="s">
        <v>592</v>
      </c>
      <c r="J22" s="21" t="s">
        <v>189</v>
      </c>
      <c r="K22" s="21" t="s">
        <v>187</v>
      </c>
      <c r="L22" s="21" t="s">
        <v>203</v>
      </c>
    </row>
    <row r="23" spans="1:34" s="24" customFormat="1" ht="15" customHeight="1" x14ac:dyDescent="0.25">
      <c r="A23" s="1" t="s">
        <v>109</v>
      </c>
      <c r="B23" s="21" t="s">
        <v>1471</v>
      </c>
      <c r="C23" s="21">
        <v>4</v>
      </c>
      <c r="D23" s="21" t="s">
        <v>161</v>
      </c>
      <c r="E23" s="21" t="s">
        <v>45</v>
      </c>
      <c r="F23" s="22" t="s">
        <v>181</v>
      </c>
      <c r="G23" s="21" t="s">
        <v>1193</v>
      </c>
      <c r="H23" s="21" t="s">
        <v>203</v>
      </c>
      <c r="I23" s="21" t="s">
        <v>203</v>
      </c>
      <c r="J23" s="21" t="s">
        <v>187</v>
      </c>
      <c r="K23" s="21" t="s">
        <v>189</v>
      </c>
      <c r="L23" s="21" t="s">
        <v>1279</v>
      </c>
    </row>
    <row r="24" spans="1:34" s="24" customFormat="1" ht="13.5" customHeight="1" x14ac:dyDescent="0.25">
      <c r="A24" s="1" t="s">
        <v>108</v>
      </c>
      <c r="B24" s="69" t="s">
        <v>1371</v>
      </c>
      <c r="C24" s="21">
        <v>8</v>
      </c>
      <c r="D24" s="21" t="s">
        <v>133</v>
      </c>
      <c r="E24" s="21">
        <v>922120</v>
      </c>
      <c r="F24" s="3" t="s">
        <v>183</v>
      </c>
      <c r="G24" s="21" t="s">
        <v>951</v>
      </c>
      <c r="H24" s="21" t="s">
        <v>203</v>
      </c>
      <c r="I24" s="21" t="s">
        <v>952</v>
      </c>
      <c r="J24" s="21" t="s">
        <v>189</v>
      </c>
      <c r="K24" s="21" t="s">
        <v>187</v>
      </c>
      <c r="L24" s="13" t="s">
        <v>879</v>
      </c>
    </row>
    <row r="25" spans="1:34" s="24" customFormat="1" ht="14.25" customHeight="1" x14ac:dyDescent="0.25">
      <c r="A25" s="1" t="s">
        <v>107</v>
      </c>
      <c r="B25" s="69" t="s">
        <v>1372</v>
      </c>
      <c r="C25" s="21">
        <v>3</v>
      </c>
      <c r="D25" s="21" t="s">
        <v>145</v>
      </c>
      <c r="E25" s="21">
        <v>485410</v>
      </c>
      <c r="F25" s="3" t="s">
        <v>179</v>
      </c>
      <c r="G25" s="21" t="s">
        <v>950</v>
      </c>
      <c r="H25" s="21" t="s">
        <v>251</v>
      </c>
      <c r="I25" s="21" t="s">
        <v>203</v>
      </c>
      <c r="J25" s="21" t="s">
        <v>189</v>
      </c>
      <c r="K25" s="21" t="s">
        <v>189</v>
      </c>
      <c r="L25" s="21" t="s">
        <v>203</v>
      </c>
    </row>
    <row r="26" spans="1:34" s="24" customFormat="1" ht="13.5" customHeight="1" x14ac:dyDescent="0.25">
      <c r="A26" s="1" t="s">
        <v>106</v>
      </c>
      <c r="B26" s="21" t="s">
        <v>1471</v>
      </c>
      <c r="C26" s="21">
        <v>3</v>
      </c>
      <c r="D26" s="21" t="s">
        <v>145</v>
      </c>
      <c r="E26" s="21" t="s">
        <v>46</v>
      </c>
      <c r="F26" s="3" t="s">
        <v>181</v>
      </c>
      <c r="G26" s="21" t="s">
        <v>1278</v>
      </c>
      <c r="H26" s="21" t="s">
        <v>203</v>
      </c>
      <c r="I26" s="21" t="s">
        <v>1158</v>
      </c>
      <c r="J26" s="21" t="s">
        <v>187</v>
      </c>
      <c r="K26" s="21" t="s">
        <v>189</v>
      </c>
      <c r="L26" s="21" t="s">
        <v>1165</v>
      </c>
    </row>
    <row r="27" spans="1:34" s="24" customFormat="1" ht="15" customHeight="1" x14ac:dyDescent="0.25">
      <c r="A27" s="1" t="s">
        <v>105</v>
      </c>
      <c r="B27" s="69" t="s">
        <v>1373</v>
      </c>
      <c r="C27" s="21">
        <v>5</v>
      </c>
      <c r="D27" s="21" t="s">
        <v>142</v>
      </c>
      <c r="E27" s="21">
        <v>221112</v>
      </c>
      <c r="F27" s="21" t="s">
        <v>179</v>
      </c>
      <c r="G27" s="32" t="s">
        <v>338</v>
      </c>
      <c r="H27" s="21" t="s">
        <v>339</v>
      </c>
      <c r="I27" s="21" t="s">
        <v>340</v>
      </c>
      <c r="J27" s="21" t="s">
        <v>189</v>
      </c>
      <c r="K27" s="21" t="s">
        <v>189</v>
      </c>
      <c r="L27" s="21" t="s">
        <v>203</v>
      </c>
    </row>
    <row r="28" spans="1:34" s="24" customFormat="1" ht="15" customHeight="1" x14ac:dyDescent="0.25">
      <c r="A28" s="1" t="s">
        <v>104</v>
      </c>
      <c r="B28" s="21" t="s">
        <v>1471</v>
      </c>
      <c r="C28" s="21">
        <v>6</v>
      </c>
      <c r="D28" s="21" t="s">
        <v>151</v>
      </c>
      <c r="E28" s="21" t="s">
        <v>48</v>
      </c>
      <c r="F28" s="3" t="s">
        <v>183</v>
      </c>
      <c r="G28" s="13" t="s">
        <v>1276</v>
      </c>
      <c r="H28" s="21" t="s">
        <v>203</v>
      </c>
      <c r="I28" s="13" t="s">
        <v>460</v>
      </c>
      <c r="J28" s="21" t="s">
        <v>189</v>
      </c>
      <c r="K28" s="21" t="s">
        <v>187</v>
      </c>
      <c r="L28" s="21" t="s">
        <v>203</v>
      </c>
    </row>
    <row r="29" spans="1:34" s="24" customFormat="1" ht="14.25" customHeight="1" x14ac:dyDescent="0.25">
      <c r="A29" s="1" t="s">
        <v>103</v>
      </c>
      <c r="B29" s="69" t="s">
        <v>1374</v>
      </c>
      <c r="C29" s="21" t="s">
        <v>49</v>
      </c>
      <c r="D29" s="28" t="s">
        <v>159</v>
      </c>
      <c r="E29" s="21">
        <v>481111</v>
      </c>
      <c r="F29" s="3" t="s">
        <v>179</v>
      </c>
      <c r="G29" s="21" t="s">
        <v>758</v>
      </c>
      <c r="H29" s="21" t="s">
        <v>203</v>
      </c>
      <c r="I29" s="21" t="s">
        <v>592</v>
      </c>
      <c r="J29" s="21" t="s">
        <v>189</v>
      </c>
      <c r="K29" s="21" t="s">
        <v>187</v>
      </c>
      <c r="L29" s="13" t="s">
        <v>203</v>
      </c>
    </row>
    <row r="30" spans="1:34" s="24" customFormat="1" ht="15" customHeight="1" x14ac:dyDescent="0.25">
      <c r="A30" s="1" t="s">
        <v>102</v>
      </c>
      <c r="B30" s="69" t="s">
        <v>1375</v>
      </c>
      <c r="C30" s="21">
        <v>8</v>
      </c>
      <c r="D30" s="21" t="s">
        <v>158</v>
      </c>
      <c r="E30" s="21">
        <v>922120</v>
      </c>
      <c r="F30" s="3" t="s">
        <v>183</v>
      </c>
      <c r="G30" s="21" t="s">
        <v>800</v>
      </c>
      <c r="H30" s="21" t="s">
        <v>251</v>
      </c>
      <c r="I30" s="21" t="s">
        <v>592</v>
      </c>
      <c r="J30" s="21" t="s">
        <v>189</v>
      </c>
      <c r="K30" s="21" t="s">
        <v>187</v>
      </c>
      <c r="L30" s="21" t="s">
        <v>203</v>
      </c>
    </row>
    <row r="31" spans="1:34" s="24" customFormat="1" ht="15" customHeight="1" x14ac:dyDescent="0.25">
      <c r="A31" s="1" t="s">
        <v>101</v>
      </c>
      <c r="B31" s="69" t="s">
        <v>1376</v>
      </c>
      <c r="C31" s="21" t="s">
        <v>49</v>
      </c>
      <c r="D31" s="21" t="s">
        <v>143</v>
      </c>
      <c r="E31" s="21">
        <v>721120</v>
      </c>
      <c r="F31" s="3" t="s">
        <v>178</v>
      </c>
      <c r="G31" s="21" t="s">
        <v>781</v>
      </c>
      <c r="H31" s="21" t="s">
        <v>251</v>
      </c>
      <c r="I31" s="21" t="s">
        <v>592</v>
      </c>
      <c r="J31" s="21" t="s">
        <v>189</v>
      </c>
      <c r="K31" s="21" t="s">
        <v>187</v>
      </c>
      <c r="L31" s="21" t="s">
        <v>203</v>
      </c>
    </row>
    <row r="32" spans="1:34" s="24" customFormat="1" ht="15" customHeight="1" x14ac:dyDescent="0.25">
      <c r="A32" s="1" t="s">
        <v>100</v>
      </c>
      <c r="B32" s="69" t="s">
        <v>1377</v>
      </c>
      <c r="C32" s="21">
        <v>3</v>
      </c>
      <c r="D32" s="21" t="s">
        <v>146</v>
      </c>
      <c r="E32" s="21">
        <v>331222</v>
      </c>
      <c r="F32" s="21" t="s">
        <v>181</v>
      </c>
      <c r="G32" s="21" t="s">
        <v>936</v>
      </c>
      <c r="H32" s="21" t="s">
        <v>251</v>
      </c>
      <c r="I32" s="21" t="s">
        <v>203</v>
      </c>
      <c r="J32" s="21" t="s">
        <v>189</v>
      </c>
      <c r="K32" s="21" t="s">
        <v>189</v>
      </c>
      <c r="L32" s="21" t="s">
        <v>937</v>
      </c>
    </row>
    <row r="33" spans="1:34" s="24" customFormat="1" ht="15" customHeight="1" x14ac:dyDescent="0.25">
      <c r="A33" s="1" t="s">
        <v>99</v>
      </c>
      <c r="B33" s="69" t="s">
        <v>1378</v>
      </c>
      <c r="C33" s="21">
        <v>5</v>
      </c>
      <c r="D33" s="21" t="s">
        <v>140</v>
      </c>
      <c r="E33" s="21">
        <v>323110</v>
      </c>
      <c r="F33" s="21" t="s">
        <v>181</v>
      </c>
      <c r="G33" s="21" t="s">
        <v>806</v>
      </c>
      <c r="H33" s="21" t="s">
        <v>251</v>
      </c>
      <c r="I33" s="25" t="s">
        <v>203</v>
      </c>
      <c r="J33" s="21" t="s">
        <v>187</v>
      </c>
      <c r="K33" s="21" t="s">
        <v>203</v>
      </c>
      <c r="L33" s="21" t="s">
        <v>203</v>
      </c>
    </row>
    <row r="34" spans="1:34" s="24" customFormat="1" ht="15" customHeight="1" x14ac:dyDescent="0.25">
      <c r="A34" s="1" t="s">
        <v>98</v>
      </c>
      <c r="B34" s="69" t="s">
        <v>1379</v>
      </c>
      <c r="C34" s="21">
        <v>9</v>
      </c>
      <c r="D34" s="21" t="s">
        <v>153</v>
      </c>
      <c r="E34" s="21">
        <v>238160</v>
      </c>
      <c r="F34" s="3" t="s">
        <v>184</v>
      </c>
      <c r="G34" s="21" t="s">
        <v>849</v>
      </c>
      <c r="H34" s="21" t="s">
        <v>562</v>
      </c>
      <c r="I34" s="21" t="s">
        <v>852</v>
      </c>
      <c r="J34" s="21" t="s">
        <v>189</v>
      </c>
      <c r="K34" s="21" t="s">
        <v>189</v>
      </c>
      <c r="L34" s="21" t="s">
        <v>203</v>
      </c>
    </row>
    <row r="35" spans="1:34" s="24" customFormat="1" ht="15" customHeight="1" x14ac:dyDescent="0.25">
      <c r="A35" s="1" t="s">
        <v>97</v>
      </c>
      <c r="B35" s="69" t="s">
        <v>1380</v>
      </c>
      <c r="C35" s="21">
        <v>5</v>
      </c>
      <c r="D35" s="21" t="s">
        <v>147</v>
      </c>
      <c r="E35" s="28">
        <v>336370</v>
      </c>
      <c r="F35" s="3" t="s">
        <v>181</v>
      </c>
      <c r="G35" s="21" t="s">
        <v>436</v>
      </c>
      <c r="H35" s="21" t="s">
        <v>203</v>
      </c>
      <c r="I35" s="21" t="s">
        <v>303</v>
      </c>
      <c r="J35" s="21" t="s">
        <v>187</v>
      </c>
      <c r="K35" s="21" t="s">
        <v>189</v>
      </c>
      <c r="L35" s="21" t="s">
        <v>1159</v>
      </c>
    </row>
    <row r="36" spans="1:34" s="24" customFormat="1" ht="15" customHeight="1" x14ac:dyDescent="0.25">
      <c r="A36" s="1" t="s">
        <v>96</v>
      </c>
      <c r="B36" s="69" t="s">
        <v>1381</v>
      </c>
      <c r="C36" s="21">
        <v>9</v>
      </c>
      <c r="D36" s="21" t="s">
        <v>135</v>
      </c>
      <c r="E36" s="21">
        <v>622110</v>
      </c>
      <c r="F36" s="3" t="s">
        <v>178</v>
      </c>
      <c r="G36" s="21" t="s">
        <v>932</v>
      </c>
      <c r="H36" s="21" t="s">
        <v>848</v>
      </c>
      <c r="I36" s="21" t="s">
        <v>592</v>
      </c>
      <c r="J36" s="21" t="s">
        <v>189</v>
      </c>
      <c r="K36" s="21" t="s">
        <v>187</v>
      </c>
      <c r="L36" s="21" t="s">
        <v>203</v>
      </c>
    </row>
    <row r="37" spans="1:34" s="9" customFormat="1" ht="13.5" customHeight="1" x14ac:dyDescent="0.25">
      <c r="A37" s="1" t="s">
        <v>95</v>
      </c>
      <c r="B37" s="69" t="s">
        <v>1382</v>
      </c>
      <c r="C37" s="21">
        <v>5</v>
      </c>
      <c r="D37" s="21" t="s">
        <v>131</v>
      </c>
      <c r="E37" s="21">
        <v>481111</v>
      </c>
      <c r="F37" s="21" t="s">
        <v>179</v>
      </c>
      <c r="G37" s="21" t="s">
        <v>758</v>
      </c>
      <c r="H37" s="21" t="s">
        <v>251</v>
      </c>
      <c r="I37" s="21" t="s">
        <v>592</v>
      </c>
      <c r="J37" s="21" t="s">
        <v>189</v>
      </c>
      <c r="K37" s="21" t="s">
        <v>187</v>
      </c>
      <c r="L37" s="21" t="s">
        <v>203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1:34" s="24" customFormat="1" ht="15" customHeight="1" x14ac:dyDescent="0.25">
      <c r="A38" s="1" t="s">
        <v>94</v>
      </c>
      <c r="B38" s="69" t="s">
        <v>1383</v>
      </c>
      <c r="C38" s="21">
        <v>6</v>
      </c>
      <c r="D38" s="21" t="s">
        <v>155</v>
      </c>
      <c r="E38" s="21">
        <v>115114</v>
      </c>
      <c r="F38" s="3" t="s">
        <v>182</v>
      </c>
      <c r="G38" s="21" t="s">
        <v>831</v>
      </c>
      <c r="H38" s="21" t="s">
        <v>251</v>
      </c>
      <c r="I38" s="21" t="s">
        <v>303</v>
      </c>
      <c r="J38" s="21" t="s">
        <v>187</v>
      </c>
      <c r="K38" s="21" t="s">
        <v>189</v>
      </c>
      <c r="L38" s="21" t="s">
        <v>1160</v>
      </c>
    </row>
    <row r="39" spans="1:34" s="24" customFormat="1" ht="15" customHeight="1" x14ac:dyDescent="0.25">
      <c r="A39" s="1" t="s">
        <v>93</v>
      </c>
      <c r="B39" s="69" t="s">
        <v>1384</v>
      </c>
      <c r="C39" s="21">
        <v>7</v>
      </c>
      <c r="D39" s="21" t="s">
        <v>157</v>
      </c>
      <c r="E39" s="28" t="s">
        <v>50</v>
      </c>
      <c r="F39" s="3" t="s">
        <v>178</v>
      </c>
      <c r="G39" s="13" t="s">
        <v>821</v>
      </c>
      <c r="H39" s="21" t="s">
        <v>251</v>
      </c>
      <c r="I39" s="21" t="s">
        <v>303</v>
      </c>
      <c r="J39" s="21" t="s">
        <v>189</v>
      </c>
      <c r="K39" s="21" t="s">
        <v>187</v>
      </c>
      <c r="L39" s="13" t="s">
        <v>1163</v>
      </c>
    </row>
    <row r="40" spans="1:34" s="24" customFormat="1" ht="14.25" customHeight="1" x14ac:dyDescent="0.25">
      <c r="A40" s="1" t="s">
        <v>92</v>
      </c>
      <c r="B40" s="21" t="s">
        <v>1471</v>
      </c>
      <c r="C40" s="21">
        <v>5</v>
      </c>
      <c r="D40" s="21" t="s">
        <v>154</v>
      </c>
      <c r="E40" s="21" t="s">
        <v>51</v>
      </c>
      <c r="F40" s="3" t="s">
        <v>181</v>
      </c>
      <c r="G40" s="21" t="s">
        <v>1080</v>
      </c>
      <c r="H40" s="21" t="s">
        <v>203</v>
      </c>
      <c r="I40" s="21" t="s">
        <v>1081</v>
      </c>
      <c r="J40" s="21" t="s">
        <v>187</v>
      </c>
      <c r="K40" s="21" t="s">
        <v>189</v>
      </c>
      <c r="L40" s="13" t="s">
        <v>1094</v>
      </c>
    </row>
    <row r="41" spans="1:34" s="24" customFormat="1" ht="13.5" customHeight="1" x14ac:dyDescent="0.25">
      <c r="A41" s="1" t="s">
        <v>91</v>
      </c>
      <c r="B41" s="69" t="s">
        <v>1385</v>
      </c>
      <c r="C41" s="21">
        <v>3</v>
      </c>
      <c r="D41" s="21" t="s">
        <v>156</v>
      </c>
      <c r="E41" s="21">
        <v>488119</v>
      </c>
      <c r="F41" s="3" t="s">
        <v>178</v>
      </c>
      <c r="G41" s="21" t="s">
        <v>389</v>
      </c>
      <c r="H41" s="21" t="s">
        <v>251</v>
      </c>
      <c r="I41" s="21" t="s">
        <v>592</v>
      </c>
      <c r="J41" s="21" t="s">
        <v>189</v>
      </c>
      <c r="K41" s="21" t="s">
        <v>187</v>
      </c>
      <c r="L41" s="21" t="s">
        <v>481</v>
      </c>
    </row>
    <row r="42" spans="1:34" s="24" customFormat="1" ht="15" customHeight="1" x14ac:dyDescent="0.25">
      <c r="A42" s="1" t="s">
        <v>90</v>
      </c>
      <c r="B42" s="69" t="s">
        <v>1386</v>
      </c>
      <c r="C42" s="21">
        <v>3</v>
      </c>
      <c r="D42" s="21" t="s">
        <v>139</v>
      </c>
      <c r="E42" s="21">
        <v>488119</v>
      </c>
      <c r="F42" s="3" t="s">
        <v>178</v>
      </c>
      <c r="G42" s="21" t="s">
        <v>389</v>
      </c>
      <c r="H42" s="21" t="s">
        <v>251</v>
      </c>
      <c r="I42" s="21" t="s">
        <v>592</v>
      </c>
      <c r="J42" s="21" t="s">
        <v>189</v>
      </c>
      <c r="K42" s="21" t="s">
        <v>187</v>
      </c>
      <c r="L42" s="21" t="s">
        <v>203</v>
      </c>
    </row>
    <row r="43" spans="1:34" s="24" customFormat="1" ht="14.25" customHeight="1" x14ac:dyDescent="0.25">
      <c r="A43" s="1" t="s">
        <v>89</v>
      </c>
      <c r="B43" s="69" t="s">
        <v>1387</v>
      </c>
      <c r="C43" s="21">
        <v>4</v>
      </c>
      <c r="D43" s="21" t="s">
        <v>138</v>
      </c>
      <c r="E43" s="21">
        <v>488119</v>
      </c>
      <c r="F43" s="3" t="s">
        <v>179</v>
      </c>
      <c r="G43" s="21" t="s">
        <v>389</v>
      </c>
      <c r="H43" s="21" t="s">
        <v>251</v>
      </c>
      <c r="I43" s="21" t="s">
        <v>203</v>
      </c>
      <c r="J43" s="21" t="s">
        <v>189</v>
      </c>
      <c r="K43" s="21" t="s">
        <v>189</v>
      </c>
      <c r="L43" s="21" t="s">
        <v>481</v>
      </c>
    </row>
    <row r="44" spans="1:34" s="24" customFormat="1" ht="14.25" customHeight="1" x14ac:dyDescent="0.25">
      <c r="A44" s="1" t="s">
        <v>88</v>
      </c>
      <c r="B44" s="69" t="s">
        <v>1388</v>
      </c>
      <c r="C44" s="21">
        <v>4</v>
      </c>
      <c r="D44" s="21" t="s">
        <v>138</v>
      </c>
      <c r="E44" s="21">
        <v>488119</v>
      </c>
      <c r="F44" s="3" t="s">
        <v>178</v>
      </c>
      <c r="G44" s="21" t="s">
        <v>389</v>
      </c>
      <c r="H44" s="21" t="s">
        <v>251</v>
      </c>
      <c r="I44" s="21" t="s">
        <v>592</v>
      </c>
      <c r="J44" s="21" t="s">
        <v>189</v>
      </c>
      <c r="K44" s="21" t="s">
        <v>187</v>
      </c>
      <c r="L44" s="21" t="s">
        <v>822</v>
      </c>
    </row>
    <row r="45" spans="1:34" s="24" customFormat="1" ht="15" customHeight="1" x14ac:dyDescent="0.25">
      <c r="A45" s="1" t="s">
        <v>87</v>
      </c>
      <c r="B45" s="69" t="s">
        <v>1389</v>
      </c>
      <c r="C45" s="21" t="s">
        <v>49</v>
      </c>
      <c r="D45" s="21" t="s">
        <v>143</v>
      </c>
      <c r="E45" s="21">
        <v>326199</v>
      </c>
      <c r="F45" s="21" t="s">
        <v>181</v>
      </c>
      <c r="G45" s="21" t="s">
        <v>820</v>
      </c>
      <c r="H45" s="21" t="s">
        <v>251</v>
      </c>
      <c r="I45" s="21" t="s">
        <v>437</v>
      </c>
      <c r="J45" s="21" t="s">
        <v>624</v>
      </c>
      <c r="K45" s="21" t="s">
        <v>189</v>
      </c>
      <c r="L45" s="21" t="s">
        <v>203</v>
      </c>
    </row>
    <row r="46" spans="1:34" s="24" customFormat="1" ht="15" customHeight="1" x14ac:dyDescent="0.25">
      <c r="A46" s="1" t="s">
        <v>86</v>
      </c>
      <c r="B46" s="69" t="s">
        <v>1390</v>
      </c>
      <c r="C46" s="21">
        <v>5</v>
      </c>
      <c r="D46" s="21" t="s">
        <v>154</v>
      </c>
      <c r="E46" s="28">
        <v>452110</v>
      </c>
      <c r="F46" s="3" t="s">
        <v>180</v>
      </c>
      <c r="G46" s="21" t="s">
        <v>426</v>
      </c>
      <c r="H46" s="21" t="s">
        <v>203</v>
      </c>
      <c r="I46" s="21" t="s">
        <v>460</v>
      </c>
      <c r="J46" s="21" t="s">
        <v>189</v>
      </c>
      <c r="K46" s="21" t="s">
        <v>187</v>
      </c>
      <c r="L46" s="21" t="s">
        <v>203</v>
      </c>
    </row>
    <row r="47" spans="1:34" s="24" customFormat="1" ht="15" customHeight="1" x14ac:dyDescent="0.25">
      <c r="A47" s="1" t="s">
        <v>85</v>
      </c>
      <c r="B47" s="69" t="s">
        <v>1391</v>
      </c>
      <c r="C47" s="21">
        <v>9</v>
      </c>
      <c r="D47" s="21" t="s">
        <v>153</v>
      </c>
      <c r="E47" s="21">
        <v>238160</v>
      </c>
      <c r="F47" s="3" t="s">
        <v>184</v>
      </c>
      <c r="G47" s="21" t="s">
        <v>678</v>
      </c>
      <c r="H47" s="21" t="s">
        <v>251</v>
      </c>
      <c r="I47" s="21" t="s">
        <v>203</v>
      </c>
      <c r="J47" s="21" t="s">
        <v>189</v>
      </c>
      <c r="K47" s="21" t="s">
        <v>189</v>
      </c>
      <c r="L47" s="25" t="s">
        <v>819</v>
      </c>
    </row>
    <row r="48" spans="1:34" s="24" customFormat="1" ht="15" customHeight="1" x14ac:dyDescent="0.25">
      <c r="A48" s="1" t="s">
        <v>84</v>
      </c>
      <c r="B48" s="21" t="s">
        <v>1471</v>
      </c>
      <c r="C48" s="21">
        <v>9</v>
      </c>
      <c r="D48" s="21" t="s">
        <v>153</v>
      </c>
      <c r="E48" s="21">
        <v>238160</v>
      </c>
      <c r="F48" s="3" t="s">
        <v>184</v>
      </c>
      <c r="G48" s="21" t="s">
        <v>678</v>
      </c>
      <c r="H48" s="21" t="s">
        <v>251</v>
      </c>
      <c r="I48" s="21" t="s">
        <v>203</v>
      </c>
      <c r="J48" s="21" t="s">
        <v>189</v>
      </c>
      <c r="K48" s="21" t="s">
        <v>189</v>
      </c>
      <c r="L48" s="21" t="s">
        <v>203</v>
      </c>
    </row>
    <row r="49" spans="1:34" s="24" customFormat="1" ht="14.25" customHeight="1" x14ac:dyDescent="0.25">
      <c r="A49" s="1" t="s">
        <v>83</v>
      </c>
      <c r="B49" s="69" t="s">
        <v>1392</v>
      </c>
      <c r="C49" s="21">
        <v>9</v>
      </c>
      <c r="D49" s="21" t="s">
        <v>153</v>
      </c>
      <c r="E49" s="21">
        <v>238160</v>
      </c>
      <c r="F49" s="3" t="s">
        <v>184</v>
      </c>
      <c r="G49" s="21" t="s">
        <v>678</v>
      </c>
      <c r="H49" s="21" t="s">
        <v>251</v>
      </c>
      <c r="I49" s="21" t="s">
        <v>203</v>
      </c>
      <c r="J49" s="21" t="s">
        <v>189</v>
      </c>
      <c r="K49" s="21" t="s">
        <v>189</v>
      </c>
      <c r="L49" s="21" t="s">
        <v>203</v>
      </c>
    </row>
    <row r="50" spans="1:34" s="24" customFormat="1" ht="13.5" customHeight="1" x14ac:dyDescent="0.25">
      <c r="A50" s="71" t="s">
        <v>82</v>
      </c>
      <c r="B50" s="73" t="s">
        <v>1393</v>
      </c>
      <c r="C50" s="13">
        <v>4</v>
      </c>
      <c r="D50" s="13" t="s">
        <v>149</v>
      </c>
      <c r="E50" s="13">
        <v>221320</v>
      </c>
      <c r="F50" s="3" t="s">
        <v>179</v>
      </c>
      <c r="G50" s="13" t="s">
        <v>449</v>
      </c>
      <c r="H50" s="13" t="s">
        <v>251</v>
      </c>
      <c r="I50" s="13" t="s">
        <v>437</v>
      </c>
      <c r="J50" s="13" t="s">
        <v>187</v>
      </c>
      <c r="K50" s="13" t="s">
        <v>189</v>
      </c>
      <c r="L50" s="13" t="s">
        <v>1162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s="24" customFormat="1" ht="15" customHeight="1" x14ac:dyDescent="0.25">
      <c r="A51" s="1" t="s">
        <v>81</v>
      </c>
      <c r="B51" s="69" t="s">
        <v>1394</v>
      </c>
      <c r="C51" s="21">
        <v>3</v>
      </c>
      <c r="D51" s="28" t="s">
        <v>176</v>
      </c>
      <c r="E51" s="21" t="s">
        <v>53</v>
      </c>
      <c r="F51" s="3" t="s">
        <v>178</v>
      </c>
      <c r="G51" s="21" t="s">
        <v>389</v>
      </c>
      <c r="H51" s="21" t="s">
        <v>251</v>
      </c>
      <c r="I51" s="21" t="s">
        <v>592</v>
      </c>
      <c r="J51" s="21" t="s">
        <v>189</v>
      </c>
      <c r="K51" s="21" t="s">
        <v>187</v>
      </c>
      <c r="L51" s="21" t="s">
        <v>1161</v>
      </c>
    </row>
    <row r="52" spans="1:34" s="24" customFormat="1" ht="15" customHeight="1" x14ac:dyDescent="0.25">
      <c r="A52" s="1" t="s">
        <v>80</v>
      </c>
      <c r="B52" s="69" t="s">
        <v>1395</v>
      </c>
      <c r="C52" s="21">
        <v>2</v>
      </c>
      <c r="D52" s="21" t="s">
        <v>137</v>
      </c>
      <c r="E52" s="21" t="s">
        <v>54</v>
      </c>
      <c r="F52" s="3" t="s">
        <v>181</v>
      </c>
      <c r="G52" s="21" t="s">
        <v>1275</v>
      </c>
      <c r="H52" s="21" t="s">
        <v>203</v>
      </c>
      <c r="I52" s="21" t="s">
        <v>460</v>
      </c>
      <c r="J52" s="21" t="s">
        <v>189</v>
      </c>
      <c r="K52" s="21" t="s">
        <v>187</v>
      </c>
      <c r="L52" s="21" t="s">
        <v>203</v>
      </c>
    </row>
    <row r="53" spans="1:34" s="24" customFormat="1" ht="13.5" customHeight="1" x14ac:dyDescent="0.25">
      <c r="A53" s="1" t="s">
        <v>79</v>
      </c>
      <c r="B53" s="69" t="s">
        <v>1396</v>
      </c>
      <c r="C53" s="21">
        <v>4</v>
      </c>
      <c r="D53" s="21" t="s">
        <v>149</v>
      </c>
      <c r="E53" s="21">
        <v>488119</v>
      </c>
      <c r="F53" s="21" t="s">
        <v>179</v>
      </c>
      <c r="G53" s="21" t="s">
        <v>389</v>
      </c>
      <c r="H53" s="21" t="s">
        <v>251</v>
      </c>
      <c r="I53" s="21" t="s">
        <v>460</v>
      </c>
      <c r="J53" s="21" t="s">
        <v>189</v>
      </c>
      <c r="K53" s="21" t="s">
        <v>187</v>
      </c>
      <c r="L53" s="21" t="s">
        <v>1160</v>
      </c>
    </row>
    <row r="54" spans="1:34" s="24" customFormat="1" ht="14.25" customHeight="1" x14ac:dyDescent="0.25">
      <c r="A54" s="1" t="s">
        <v>78</v>
      </c>
      <c r="B54" s="21" t="s">
        <v>1471</v>
      </c>
      <c r="C54" s="21">
        <v>1</v>
      </c>
      <c r="D54" s="21" t="s">
        <v>152</v>
      </c>
      <c r="E54" s="28" t="s">
        <v>55</v>
      </c>
      <c r="F54" s="3" t="s">
        <v>179</v>
      </c>
      <c r="G54" s="21" t="s">
        <v>1272</v>
      </c>
      <c r="H54" s="21" t="s">
        <v>203</v>
      </c>
      <c r="I54" s="33" t="s">
        <v>1143</v>
      </c>
      <c r="J54" s="21" t="s">
        <v>187</v>
      </c>
      <c r="K54" s="21" t="s">
        <v>189</v>
      </c>
      <c r="L54" s="21" t="s">
        <v>481</v>
      </c>
    </row>
    <row r="55" spans="1:34" s="24" customFormat="1" ht="15" customHeight="1" x14ac:dyDescent="0.25">
      <c r="A55" s="1" t="s">
        <v>77</v>
      </c>
      <c r="B55" s="69" t="s">
        <v>1397</v>
      </c>
      <c r="C55" s="21">
        <v>5</v>
      </c>
      <c r="D55" s="21" t="s">
        <v>147</v>
      </c>
      <c r="E55" s="28">
        <v>541940</v>
      </c>
      <c r="F55" s="3" t="s">
        <v>178</v>
      </c>
      <c r="G55" s="21" t="s">
        <v>399</v>
      </c>
      <c r="H55" s="21" t="s">
        <v>251</v>
      </c>
      <c r="I55" s="21" t="s">
        <v>303</v>
      </c>
      <c r="J55" s="21" t="s">
        <v>189</v>
      </c>
      <c r="K55" s="21" t="s">
        <v>187</v>
      </c>
      <c r="L55" s="21" t="s">
        <v>203</v>
      </c>
    </row>
    <row r="56" spans="1:34" s="24" customFormat="1" ht="15" customHeight="1" x14ac:dyDescent="0.25">
      <c r="A56" s="1" t="s">
        <v>76</v>
      </c>
      <c r="B56" s="69" t="s">
        <v>1398</v>
      </c>
      <c r="C56" s="21">
        <v>4</v>
      </c>
      <c r="D56" s="21" t="s">
        <v>149</v>
      </c>
      <c r="E56" s="28">
        <v>813310</v>
      </c>
      <c r="F56" s="3" t="s">
        <v>178</v>
      </c>
      <c r="G56" s="21" t="s">
        <v>563</v>
      </c>
      <c r="H56" s="21" t="s">
        <v>562</v>
      </c>
      <c r="I56" s="21" t="s">
        <v>203</v>
      </c>
      <c r="J56" s="21" t="s">
        <v>189</v>
      </c>
      <c r="K56" s="21" t="s">
        <v>189</v>
      </c>
      <c r="L56" s="21" t="s">
        <v>203</v>
      </c>
    </row>
    <row r="57" spans="1:34" s="24" customFormat="1" ht="15" customHeight="1" x14ac:dyDescent="0.25">
      <c r="A57" s="1" t="s">
        <v>75</v>
      </c>
      <c r="B57" s="69" t="s">
        <v>1399</v>
      </c>
      <c r="C57" s="21">
        <v>5</v>
      </c>
      <c r="D57" s="21" t="s">
        <v>147</v>
      </c>
      <c r="E57" s="21">
        <v>813312</v>
      </c>
      <c r="F57" s="3" t="s">
        <v>178</v>
      </c>
      <c r="G57" s="13" t="s">
        <v>548</v>
      </c>
      <c r="H57" s="21" t="s">
        <v>562</v>
      </c>
      <c r="I57" s="21" t="s">
        <v>203</v>
      </c>
      <c r="J57" s="21" t="s">
        <v>189</v>
      </c>
      <c r="K57" s="21" t="s">
        <v>189</v>
      </c>
      <c r="L57" s="21" t="s">
        <v>203</v>
      </c>
    </row>
    <row r="58" spans="1:34" s="24" customFormat="1" ht="14.25" customHeight="1" x14ac:dyDescent="0.25">
      <c r="A58" s="1" t="s">
        <v>74</v>
      </c>
      <c r="B58" s="69" t="s">
        <v>1400</v>
      </c>
      <c r="C58" s="21">
        <v>5</v>
      </c>
      <c r="D58" s="21" t="s">
        <v>147</v>
      </c>
      <c r="E58" s="21">
        <v>922120</v>
      </c>
      <c r="F58" s="3" t="s">
        <v>183</v>
      </c>
      <c r="G58" s="21" t="s">
        <v>613</v>
      </c>
      <c r="H58" s="21" t="s">
        <v>251</v>
      </c>
      <c r="I58" s="21" t="s">
        <v>203</v>
      </c>
      <c r="J58" s="21" t="s">
        <v>189</v>
      </c>
      <c r="K58" s="21" t="s">
        <v>189</v>
      </c>
      <c r="L58" s="21" t="s">
        <v>203</v>
      </c>
    </row>
    <row r="59" spans="1:34" s="24" customFormat="1" ht="15" customHeight="1" x14ac:dyDescent="0.25">
      <c r="A59" s="1" t="s">
        <v>73</v>
      </c>
      <c r="B59" s="69" t="s">
        <v>1401</v>
      </c>
      <c r="C59" s="21">
        <v>4</v>
      </c>
      <c r="D59" s="21" t="s">
        <v>149</v>
      </c>
      <c r="E59" s="21">
        <v>332813</v>
      </c>
      <c r="F59" s="3" t="s">
        <v>181</v>
      </c>
      <c r="G59" s="25" t="s">
        <v>927</v>
      </c>
      <c r="H59" s="21" t="s">
        <v>212</v>
      </c>
      <c r="I59" s="25" t="s">
        <v>213</v>
      </c>
      <c r="J59" s="21" t="s">
        <v>187</v>
      </c>
      <c r="K59" s="21" t="s">
        <v>187</v>
      </c>
      <c r="L59" s="21" t="s">
        <v>217</v>
      </c>
    </row>
    <row r="60" spans="1:34" s="24" customFormat="1" ht="15" customHeight="1" x14ac:dyDescent="0.25">
      <c r="A60" s="1" t="s">
        <v>72</v>
      </c>
      <c r="B60" s="69" t="s">
        <v>1402</v>
      </c>
      <c r="C60" s="21">
        <v>6</v>
      </c>
      <c r="D60" s="21" t="s">
        <v>148</v>
      </c>
      <c r="E60" s="21">
        <v>813312</v>
      </c>
      <c r="F60" s="3" t="s">
        <v>178</v>
      </c>
      <c r="G60" s="13" t="s">
        <v>548</v>
      </c>
      <c r="H60" s="21" t="s">
        <v>562</v>
      </c>
      <c r="I60" s="21" t="s">
        <v>203</v>
      </c>
      <c r="J60" s="21" t="s">
        <v>189</v>
      </c>
      <c r="K60" s="21" t="s">
        <v>189</v>
      </c>
      <c r="L60" s="21" t="s">
        <v>203</v>
      </c>
    </row>
    <row r="61" spans="1:34" s="24" customFormat="1" ht="13.5" customHeight="1" x14ac:dyDescent="0.25">
      <c r="A61" s="1" t="s">
        <v>71</v>
      </c>
      <c r="B61" s="21" t="s">
        <v>1471</v>
      </c>
      <c r="C61" s="21">
        <v>5</v>
      </c>
      <c r="D61" s="21" t="s">
        <v>144</v>
      </c>
      <c r="E61" s="21" t="s">
        <v>56</v>
      </c>
      <c r="F61" s="3" t="s">
        <v>181</v>
      </c>
      <c r="G61" s="21" t="s">
        <v>1271</v>
      </c>
      <c r="H61" s="21" t="s">
        <v>245</v>
      </c>
      <c r="I61" s="21" t="s">
        <v>246</v>
      </c>
      <c r="J61" s="21" t="s">
        <v>187</v>
      </c>
      <c r="K61" s="21" t="s">
        <v>187</v>
      </c>
      <c r="L61" s="21" t="s">
        <v>1115</v>
      </c>
    </row>
    <row r="62" spans="1:34" s="24" customFormat="1" ht="14.25" customHeight="1" x14ac:dyDescent="0.25">
      <c r="A62" s="1" t="s">
        <v>70</v>
      </c>
      <c r="B62" s="69" t="s">
        <v>1403</v>
      </c>
      <c r="C62" s="21">
        <v>5</v>
      </c>
      <c r="D62" s="21" t="s">
        <v>147</v>
      </c>
      <c r="E62" s="21">
        <v>622110</v>
      </c>
      <c r="F62" s="3" t="s">
        <v>185</v>
      </c>
      <c r="G62" s="21" t="s">
        <v>17</v>
      </c>
      <c r="H62" s="21" t="s">
        <v>245</v>
      </c>
      <c r="I62" s="21" t="s">
        <v>246</v>
      </c>
      <c r="J62" s="21" t="s">
        <v>189</v>
      </c>
      <c r="K62" s="21" t="s">
        <v>187</v>
      </c>
      <c r="L62" s="21" t="s">
        <v>203</v>
      </c>
    </row>
    <row r="63" spans="1:34" s="24" customFormat="1" ht="13.5" customHeight="1" x14ac:dyDescent="0.25">
      <c r="A63" s="2" t="s">
        <v>205</v>
      </c>
      <c r="B63" s="69" t="s">
        <v>1404</v>
      </c>
      <c r="C63" s="21">
        <v>5</v>
      </c>
      <c r="D63" s="21" t="s">
        <v>140</v>
      </c>
      <c r="E63" s="21" t="s">
        <v>206</v>
      </c>
      <c r="F63" s="3" t="s">
        <v>181</v>
      </c>
      <c r="G63" s="21" t="s">
        <v>1035</v>
      </c>
      <c r="H63" s="21" t="s">
        <v>203</v>
      </c>
      <c r="I63" s="21" t="s">
        <v>1036</v>
      </c>
      <c r="J63" s="21" t="s">
        <v>187</v>
      </c>
      <c r="K63" s="21" t="s">
        <v>189</v>
      </c>
      <c r="L63" s="21" t="s">
        <v>757</v>
      </c>
      <c r="N63" s="34"/>
      <c r="AD63" s="35"/>
    </row>
    <row r="64" spans="1:34" s="24" customFormat="1" ht="15" customHeight="1" x14ac:dyDescent="0.25">
      <c r="A64" s="1" t="s">
        <v>69</v>
      </c>
      <c r="B64" s="69" t="s">
        <v>1405</v>
      </c>
      <c r="C64" s="21" t="s">
        <v>49</v>
      </c>
      <c r="D64" s="21" t="s">
        <v>243</v>
      </c>
      <c r="E64" s="21" t="s">
        <v>43</v>
      </c>
      <c r="F64" s="3" t="s">
        <v>183</v>
      </c>
      <c r="G64" s="21" t="s">
        <v>244</v>
      </c>
      <c r="H64" s="21" t="s">
        <v>245</v>
      </c>
      <c r="I64" s="21" t="s">
        <v>246</v>
      </c>
      <c r="J64" s="21" t="s">
        <v>189</v>
      </c>
      <c r="K64" s="21" t="s">
        <v>187</v>
      </c>
      <c r="L64" s="21" t="s">
        <v>203</v>
      </c>
    </row>
    <row r="65" spans="1:34" s="24" customFormat="1" ht="15" customHeight="1" x14ac:dyDescent="0.25">
      <c r="A65" s="1" t="s">
        <v>204</v>
      </c>
      <c r="B65" s="69" t="s">
        <v>1406</v>
      </c>
      <c r="C65" s="21">
        <v>6</v>
      </c>
      <c r="D65" s="3" t="s">
        <v>151</v>
      </c>
      <c r="E65" s="21" t="s">
        <v>57</v>
      </c>
      <c r="F65" s="3" t="s">
        <v>181</v>
      </c>
      <c r="G65" s="21" t="s">
        <v>451</v>
      </c>
      <c r="H65" s="21" t="s">
        <v>429</v>
      </c>
      <c r="I65" s="21" t="s">
        <v>430</v>
      </c>
      <c r="J65" s="21" t="s">
        <v>187</v>
      </c>
      <c r="K65" s="21" t="s">
        <v>187</v>
      </c>
      <c r="L65" s="21" t="s">
        <v>452</v>
      </c>
      <c r="M65" s="28"/>
      <c r="N65" s="36"/>
    </row>
    <row r="66" spans="1:34" s="24" customFormat="1" ht="14.25" customHeight="1" x14ac:dyDescent="0.25">
      <c r="A66" s="1" t="s">
        <v>68</v>
      </c>
      <c r="B66" s="69" t="s">
        <v>1407</v>
      </c>
      <c r="C66" s="21">
        <v>3</v>
      </c>
      <c r="D66" s="21" t="s">
        <v>145</v>
      </c>
      <c r="E66" s="21">
        <v>622110</v>
      </c>
      <c r="F66" s="3" t="s">
        <v>185</v>
      </c>
      <c r="G66" s="21" t="s">
        <v>17</v>
      </c>
      <c r="H66" s="21" t="s">
        <v>249</v>
      </c>
      <c r="I66" s="21" t="s">
        <v>194</v>
      </c>
      <c r="J66" s="21" t="s">
        <v>189</v>
      </c>
      <c r="K66" s="21" t="s">
        <v>187</v>
      </c>
      <c r="L66" s="21" t="s">
        <v>203</v>
      </c>
    </row>
    <row r="67" spans="1:34" s="24" customFormat="1" ht="15" customHeight="1" x14ac:dyDescent="0.25">
      <c r="A67" s="1" t="s">
        <v>67</v>
      </c>
      <c r="B67" s="21" t="s">
        <v>1471</v>
      </c>
      <c r="C67" s="21">
        <v>5</v>
      </c>
      <c r="D67" s="28" t="s">
        <v>140</v>
      </c>
      <c r="E67" s="21" t="s">
        <v>58</v>
      </c>
      <c r="F67" s="3" t="s">
        <v>178</v>
      </c>
      <c r="G67" s="13" t="s">
        <v>1033</v>
      </c>
      <c r="H67" s="21" t="s">
        <v>1034</v>
      </c>
      <c r="I67" s="21" t="s">
        <v>194</v>
      </c>
      <c r="J67" s="21" t="s">
        <v>189</v>
      </c>
      <c r="K67" s="21" t="s">
        <v>189</v>
      </c>
      <c r="L67" s="21" t="s">
        <v>203</v>
      </c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</row>
    <row r="68" spans="1:34" s="24" customFormat="1" ht="15" customHeight="1" x14ac:dyDescent="0.25">
      <c r="A68" s="1" t="s">
        <v>66</v>
      </c>
      <c r="B68" s="21" t="s">
        <v>1471</v>
      </c>
      <c r="C68" s="21">
        <v>4</v>
      </c>
      <c r="D68" s="21" t="s">
        <v>138</v>
      </c>
      <c r="E68" s="21" t="s">
        <v>53</v>
      </c>
      <c r="F68" s="3" t="s">
        <v>178</v>
      </c>
      <c r="G68" s="13" t="s">
        <v>1269</v>
      </c>
      <c r="H68" s="21" t="s">
        <v>1114</v>
      </c>
      <c r="I68" s="21" t="s">
        <v>430</v>
      </c>
      <c r="J68" s="21" t="s">
        <v>187</v>
      </c>
      <c r="K68" s="21" t="s">
        <v>189</v>
      </c>
      <c r="L68" s="21" t="s">
        <v>1115</v>
      </c>
    </row>
    <row r="69" spans="1:34" s="24" customFormat="1" ht="15" customHeight="1" x14ac:dyDescent="0.25">
      <c r="A69" s="1" t="s">
        <v>65</v>
      </c>
      <c r="B69" s="21" t="s">
        <v>1471</v>
      </c>
      <c r="C69" s="21">
        <v>5</v>
      </c>
      <c r="D69" s="21" t="s">
        <v>142</v>
      </c>
      <c r="E69" s="21" t="s">
        <v>47</v>
      </c>
      <c r="F69" s="3" t="s">
        <v>181</v>
      </c>
      <c r="G69" s="21" t="s">
        <v>1270</v>
      </c>
      <c r="H69" s="21" t="s">
        <v>1107</v>
      </c>
      <c r="I69" s="21" t="s">
        <v>1109</v>
      </c>
      <c r="J69" s="21" t="s">
        <v>624</v>
      </c>
      <c r="K69" s="21" t="s">
        <v>187</v>
      </c>
      <c r="L69" s="21" t="s">
        <v>655</v>
      </c>
    </row>
    <row r="70" spans="1:34" s="24" customFormat="1" ht="15" customHeight="1" x14ac:dyDescent="0.25">
      <c r="A70" s="1" t="s">
        <v>64</v>
      </c>
      <c r="B70" s="69" t="s">
        <v>1359</v>
      </c>
      <c r="C70" s="21">
        <v>5</v>
      </c>
      <c r="D70" s="21" t="s">
        <v>144</v>
      </c>
      <c r="E70" s="21" t="s">
        <v>59</v>
      </c>
      <c r="F70" s="3" t="s">
        <v>180</v>
      </c>
      <c r="G70" s="21" t="s">
        <v>1028</v>
      </c>
      <c r="H70" s="21" t="s">
        <v>429</v>
      </c>
      <c r="I70" s="21" t="s">
        <v>430</v>
      </c>
      <c r="J70" s="21" t="s">
        <v>187</v>
      </c>
      <c r="K70" s="21" t="s">
        <v>187</v>
      </c>
      <c r="L70" s="21" t="s">
        <v>1085</v>
      </c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</row>
    <row r="71" spans="1:34" s="24" customFormat="1" ht="15" customHeight="1" x14ac:dyDescent="0.25">
      <c r="A71" s="1" t="s">
        <v>63</v>
      </c>
      <c r="B71" s="69" t="s">
        <v>1408</v>
      </c>
      <c r="C71" s="21">
        <v>9</v>
      </c>
      <c r="D71" s="21" t="s">
        <v>135</v>
      </c>
      <c r="E71" s="21" t="s">
        <v>60</v>
      </c>
      <c r="F71" s="3" t="s">
        <v>178</v>
      </c>
      <c r="G71" s="21" t="s">
        <v>207</v>
      </c>
      <c r="H71" s="28" t="s">
        <v>208</v>
      </c>
      <c r="I71" s="21" t="s">
        <v>194</v>
      </c>
      <c r="J71" s="21" t="s">
        <v>189</v>
      </c>
      <c r="K71" s="21" t="s">
        <v>187</v>
      </c>
      <c r="L71" s="21" t="s">
        <v>654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</row>
    <row r="72" spans="1:34" s="24" customFormat="1" ht="14.25" customHeight="1" x14ac:dyDescent="0.25">
      <c r="A72" s="1" t="s">
        <v>62</v>
      </c>
      <c r="B72" s="21" t="s">
        <v>1471</v>
      </c>
      <c r="C72" s="21">
        <v>5</v>
      </c>
      <c r="D72" s="21" t="s">
        <v>142</v>
      </c>
      <c r="E72" s="21" t="s">
        <v>47</v>
      </c>
      <c r="F72" s="3" t="s">
        <v>181</v>
      </c>
      <c r="G72" s="21" t="s">
        <v>1270</v>
      </c>
      <c r="H72" s="21" t="s">
        <v>1034</v>
      </c>
      <c r="I72" s="21" t="s">
        <v>1109</v>
      </c>
      <c r="J72" s="21" t="s">
        <v>624</v>
      </c>
      <c r="K72" s="21" t="s">
        <v>187</v>
      </c>
      <c r="L72" s="21" t="s">
        <v>655</v>
      </c>
    </row>
    <row r="73" spans="1:34" s="24" customFormat="1" ht="15" customHeight="1" x14ac:dyDescent="0.25">
      <c r="A73" s="1" t="s">
        <v>61</v>
      </c>
      <c r="B73" s="69" t="s">
        <v>1409</v>
      </c>
      <c r="C73" s="21">
        <v>4</v>
      </c>
      <c r="D73" s="28" t="s">
        <v>141</v>
      </c>
      <c r="E73" s="21" t="s">
        <v>52</v>
      </c>
      <c r="F73" s="3" t="s">
        <v>178</v>
      </c>
      <c r="G73" s="21" t="s">
        <v>186</v>
      </c>
      <c r="H73" s="21" t="s">
        <v>1034</v>
      </c>
      <c r="I73" s="21" t="s">
        <v>194</v>
      </c>
      <c r="J73" s="21" t="s">
        <v>189</v>
      </c>
      <c r="K73" s="21" t="s">
        <v>187</v>
      </c>
      <c r="L73" s="21" t="s">
        <v>203</v>
      </c>
    </row>
    <row r="74" spans="1:34" s="24" customFormat="1" ht="15" customHeight="1" x14ac:dyDescent="0.25">
      <c r="A74" s="1" t="s">
        <v>1472</v>
      </c>
      <c r="B74" s="69" t="s">
        <v>1473</v>
      </c>
      <c r="C74" s="21">
        <v>9</v>
      </c>
      <c r="D74" s="24" t="s">
        <v>135</v>
      </c>
      <c r="E74" s="85">
        <v>713990</v>
      </c>
      <c r="F74" s="86" t="s">
        <v>178</v>
      </c>
      <c r="G74" s="24" t="s">
        <v>207</v>
      </c>
      <c r="H74" s="21" t="s">
        <v>1107</v>
      </c>
      <c r="I74" s="24" t="s">
        <v>194</v>
      </c>
      <c r="J74" s="24" t="s">
        <v>189</v>
      </c>
      <c r="K74" s="24" t="s">
        <v>187</v>
      </c>
      <c r="L74" s="24" t="s">
        <v>1475</v>
      </c>
    </row>
    <row r="75" spans="1:34" s="24" customFormat="1" ht="15" customHeight="1" x14ac:dyDescent="0.25">
      <c r="A75" s="1" t="s">
        <v>1517</v>
      </c>
      <c r="B75" s="69" t="s">
        <v>1518</v>
      </c>
      <c r="C75" s="21">
        <v>2</v>
      </c>
      <c r="D75" s="24" t="s">
        <v>163</v>
      </c>
      <c r="E75" s="85">
        <v>423610</v>
      </c>
      <c r="F75" s="86" t="s">
        <v>180</v>
      </c>
      <c r="G75" s="24" t="s">
        <v>1519</v>
      </c>
      <c r="H75" s="85" t="s">
        <v>1659</v>
      </c>
      <c r="I75" s="94" t="s">
        <v>1660</v>
      </c>
      <c r="J75" s="24" t="s">
        <v>187</v>
      </c>
      <c r="K75" s="24" t="s">
        <v>187</v>
      </c>
      <c r="L75" s="24" t="s">
        <v>1560</v>
      </c>
    </row>
    <row r="76" spans="1:34" s="24" customFormat="1" ht="15" customHeight="1" x14ac:dyDescent="0.25">
      <c r="A76" s="1" t="s">
        <v>1497</v>
      </c>
      <c r="B76" s="69" t="s">
        <v>1498</v>
      </c>
      <c r="C76" s="21">
        <v>5</v>
      </c>
      <c r="D76" s="24" t="s">
        <v>147</v>
      </c>
      <c r="E76" s="21">
        <v>423610</v>
      </c>
      <c r="F76" s="2" t="s">
        <v>180</v>
      </c>
      <c r="G76" s="24" t="s">
        <v>1499</v>
      </c>
      <c r="H76" s="94" t="s">
        <v>1659</v>
      </c>
      <c r="I76" s="94" t="s">
        <v>203</v>
      </c>
      <c r="J76" s="24" t="s">
        <v>189</v>
      </c>
      <c r="K76" s="24" t="s">
        <v>189</v>
      </c>
      <c r="L76" s="24" t="s">
        <v>1506</v>
      </c>
    </row>
    <row r="77" spans="1:34" s="24" customFormat="1" ht="15" customHeight="1" x14ac:dyDescent="0.25">
      <c r="A77" s="1" t="s">
        <v>1561</v>
      </c>
      <c r="B77" s="69" t="s">
        <v>1563</v>
      </c>
      <c r="C77" s="21">
        <v>4</v>
      </c>
      <c r="D77" s="24" t="s">
        <v>161</v>
      </c>
      <c r="E77" s="21">
        <v>922120</v>
      </c>
      <c r="F77" s="21" t="s">
        <v>183</v>
      </c>
      <c r="G77" s="24" t="s">
        <v>1564</v>
      </c>
      <c r="H77" s="94" t="s">
        <v>203</v>
      </c>
      <c r="I77" s="94" t="s">
        <v>203</v>
      </c>
      <c r="J77" s="24" t="s">
        <v>624</v>
      </c>
      <c r="K77" s="24" t="s">
        <v>187</v>
      </c>
      <c r="L77" s="24" t="s">
        <v>1565</v>
      </c>
    </row>
    <row r="78" spans="1:34" s="24" customFormat="1" ht="15" customHeight="1" x14ac:dyDescent="0.25">
      <c r="A78" s="1" t="s">
        <v>1562</v>
      </c>
      <c r="B78" s="69" t="s">
        <v>1636</v>
      </c>
      <c r="C78" s="94">
        <v>9</v>
      </c>
      <c r="D78" s="94" t="s">
        <v>135</v>
      </c>
      <c r="E78" s="24">
        <v>423610</v>
      </c>
      <c r="F78" s="24" t="s">
        <v>180</v>
      </c>
      <c r="G78" s="24" t="s">
        <v>1499</v>
      </c>
      <c r="H78" s="21" t="s">
        <v>1114</v>
      </c>
      <c r="I78" s="21" t="s">
        <v>430</v>
      </c>
      <c r="J78" s="24" t="s">
        <v>189</v>
      </c>
      <c r="K78" s="24" t="s">
        <v>187</v>
      </c>
      <c r="L78" s="24" t="s">
        <v>757</v>
      </c>
    </row>
    <row r="79" spans="1:34" s="24" customFormat="1" ht="15" customHeight="1" x14ac:dyDescent="0.25">
      <c r="A79" s="1"/>
      <c r="B79" s="28"/>
    </row>
    <row r="80" spans="1:34" s="24" customFormat="1" ht="15" customHeight="1" x14ac:dyDescent="0.25">
      <c r="A80" s="5"/>
    </row>
    <row r="81" spans="1:1" s="24" customFormat="1" ht="15" customHeight="1" x14ac:dyDescent="0.25">
      <c r="A81" s="5"/>
    </row>
    <row r="82" spans="1:1" s="24" customFormat="1" ht="15" customHeight="1" x14ac:dyDescent="0.25">
      <c r="A82" s="5"/>
    </row>
    <row r="83" spans="1:1" s="24" customFormat="1" ht="15" customHeight="1" x14ac:dyDescent="0.25">
      <c r="A83" s="5"/>
    </row>
    <row r="84" spans="1:1" s="24" customFormat="1" ht="15" customHeight="1" x14ac:dyDescent="0.25">
      <c r="A84" s="5"/>
    </row>
    <row r="85" spans="1:1" s="24" customFormat="1" ht="15" customHeight="1" x14ac:dyDescent="0.25">
      <c r="A85" s="5"/>
    </row>
    <row r="86" spans="1:1" s="24" customFormat="1" ht="15" customHeight="1" x14ac:dyDescent="0.25">
      <c r="A86" s="5"/>
    </row>
    <row r="87" spans="1:1" s="24" customFormat="1" ht="15" customHeight="1" x14ac:dyDescent="0.25">
      <c r="A87" s="5"/>
    </row>
    <row r="88" spans="1:1" s="24" customFormat="1" ht="15" customHeight="1" x14ac:dyDescent="0.25">
      <c r="A88" s="5"/>
    </row>
    <row r="89" spans="1:1" s="24" customFormat="1" ht="15" customHeight="1" x14ac:dyDescent="0.25">
      <c r="A89" s="5"/>
    </row>
    <row r="90" spans="1:1" s="24" customFormat="1" ht="15" customHeight="1" x14ac:dyDescent="0.25">
      <c r="A90" s="5"/>
    </row>
    <row r="91" spans="1:1" s="24" customFormat="1" ht="15" customHeight="1" x14ac:dyDescent="0.25">
      <c r="A91" s="5"/>
    </row>
    <row r="92" spans="1:1" s="24" customFormat="1" ht="15" customHeight="1" x14ac:dyDescent="0.25">
      <c r="A92" s="5"/>
    </row>
    <row r="93" spans="1:1" s="24" customFormat="1" ht="15" customHeight="1" x14ac:dyDescent="0.25">
      <c r="A93" s="5"/>
    </row>
  </sheetData>
  <sortState ref="A2:L92">
    <sortCondition ref="A2:A104"/>
  </sortState>
  <hyperlinks>
    <hyperlink ref="B70" r:id="rId1"/>
    <hyperlink ref="B12" r:id="rId2"/>
    <hyperlink ref="B13" r:id="rId3"/>
    <hyperlink ref="B14" r:id="rId4"/>
    <hyperlink ref="B15" r:id="rId5"/>
    <hyperlink ref="B16" r:id="rId6"/>
    <hyperlink ref="B17" r:id="rId7"/>
    <hyperlink ref="B19" r:id="rId8"/>
    <hyperlink ref="B20" r:id="rId9"/>
    <hyperlink ref="B21" r:id="rId10"/>
    <hyperlink ref="B22" r:id="rId11"/>
    <hyperlink ref="B24" r:id="rId12"/>
    <hyperlink ref="B25" r:id="rId13"/>
    <hyperlink ref="B27" r:id="rId14"/>
    <hyperlink ref="B29" r:id="rId15"/>
    <hyperlink ref="B30" r:id="rId16"/>
    <hyperlink ref="B31" r:id="rId17"/>
    <hyperlink ref="B32" r:id="rId18"/>
    <hyperlink ref="B33" r:id="rId19"/>
    <hyperlink ref="B34" r:id="rId20"/>
    <hyperlink ref="B35" r:id="rId21"/>
    <hyperlink ref="B36" r:id="rId22"/>
    <hyperlink ref="B37" r:id="rId23"/>
    <hyperlink ref="B38" r:id="rId24"/>
    <hyperlink ref="B39" r:id="rId25"/>
    <hyperlink ref="B41" r:id="rId26"/>
    <hyperlink ref="B42" r:id="rId27"/>
    <hyperlink ref="B43" r:id="rId28"/>
    <hyperlink ref="B44" r:id="rId29"/>
    <hyperlink ref="B45" r:id="rId30"/>
    <hyperlink ref="B46" r:id="rId31"/>
    <hyperlink ref="B47" r:id="rId32"/>
    <hyperlink ref="B49" r:id="rId33"/>
    <hyperlink ref="B50" r:id="rId34"/>
    <hyperlink ref="B51" r:id="rId35"/>
    <hyperlink ref="B52" r:id="rId36"/>
    <hyperlink ref="B53" r:id="rId37"/>
    <hyperlink ref="B55" r:id="rId38"/>
    <hyperlink ref="B56" r:id="rId39"/>
    <hyperlink ref="B57" r:id="rId40"/>
    <hyperlink ref="B58" r:id="rId41"/>
    <hyperlink ref="B59" r:id="rId42"/>
    <hyperlink ref="B60" r:id="rId43"/>
    <hyperlink ref="B62" r:id="rId44"/>
    <hyperlink ref="B63" r:id="rId45"/>
    <hyperlink ref="B64" r:id="rId46"/>
    <hyperlink ref="B65" r:id="rId47"/>
    <hyperlink ref="B66" r:id="rId48"/>
    <hyperlink ref="B71" r:id="rId49"/>
    <hyperlink ref="B73" r:id="rId50"/>
    <hyperlink ref="B74" r:id="rId51"/>
    <hyperlink ref="B76" r:id="rId52"/>
    <hyperlink ref="B77" r:id="rId53"/>
    <hyperlink ref="B78" r:id="rId54"/>
    <hyperlink ref="B75" r:id="rId55"/>
  </hyperlinks>
  <pageMargins left="0.7" right="0.7" top="0.75" bottom="0.75" header="0.3" footer="0.3"/>
  <pageSetup orientation="portrait" r:id="rId56"/>
  <ignoredErrors>
    <ignoredError sqref="E73 E67:E72 E61:E65 C64 E51:E54 C45 E39:E40 C29:C31 E18:E28 E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9"/>
  <sheetViews>
    <sheetView zoomScale="90" zoomScaleNormal="90" workbookViewId="0">
      <pane ySplit="1" topLeftCell="A792" activePane="bottomLeft" state="frozen"/>
      <selection pane="bottomLeft" activeCell="D808" sqref="D808"/>
    </sheetView>
  </sheetViews>
  <sheetFormatPr defaultRowHeight="15" x14ac:dyDescent="0.25"/>
  <cols>
    <col min="1" max="1" width="11.7109375" style="42" customWidth="1"/>
    <col min="2" max="2" width="30.5703125" style="45" customWidth="1"/>
    <col min="3" max="3" width="36.7109375" style="45" customWidth="1"/>
    <col min="4" max="4" width="64.85546875" style="45" customWidth="1"/>
    <col min="5" max="5" width="14.7109375" style="48" customWidth="1"/>
    <col min="6" max="6" width="13.5703125" style="48" customWidth="1"/>
    <col min="7" max="7" width="12.28515625" style="55" customWidth="1"/>
    <col min="8" max="8" width="9" style="45" customWidth="1"/>
    <col min="9" max="9" width="17.140625" style="45" customWidth="1"/>
    <col min="10" max="10" width="15.28515625" style="51" customWidth="1"/>
    <col min="11" max="11" width="13.5703125" style="51" customWidth="1"/>
    <col min="12" max="12" width="14.140625" style="51" customWidth="1"/>
    <col min="13" max="13" width="12.85546875" style="51" customWidth="1"/>
    <col min="14" max="14" width="16.85546875" style="51" customWidth="1"/>
    <col min="15" max="15" width="15.7109375" style="55" customWidth="1"/>
    <col min="16" max="16" width="11.28515625" style="51" customWidth="1"/>
    <col min="17" max="17" width="10.5703125" style="51" customWidth="1"/>
    <col min="18" max="18" width="14" style="45" customWidth="1"/>
    <col min="19" max="19" width="19.140625" style="45" customWidth="1"/>
    <col min="20" max="20" width="26.28515625" style="45" customWidth="1"/>
    <col min="21" max="16384" width="9.140625" style="41"/>
  </cols>
  <sheetData>
    <row r="1" spans="1:20" ht="30" x14ac:dyDescent="0.25">
      <c r="A1" s="37" t="s">
        <v>14</v>
      </c>
      <c r="B1" s="37" t="s">
        <v>9</v>
      </c>
      <c r="C1" s="37" t="s">
        <v>0</v>
      </c>
      <c r="D1" s="37" t="s">
        <v>22</v>
      </c>
      <c r="E1" s="38" t="s">
        <v>173</v>
      </c>
      <c r="F1" s="38" t="s">
        <v>172</v>
      </c>
      <c r="G1" s="39" t="s">
        <v>454</v>
      </c>
      <c r="H1" s="37" t="s">
        <v>165</v>
      </c>
      <c r="I1" s="37" t="s">
        <v>10</v>
      </c>
      <c r="J1" s="40" t="s">
        <v>6</v>
      </c>
      <c r="K1" s="40" t="s">
        <v>3</v>
      </c>
      <c r="L1" s="40" t="s">
        <v>5</v>
      </c>
      <c r="M1" s="40" t="s">
        <v>2</v>
      </c>
      <c r="N1" s="40" t="s">
        <v>7</v>
      </c>
      <c r="O1" s="39" t="s">
        <v>4</v>
      </c>
      <c r="P1" s="40" t="s">
        <v>40</v>
      </c>
      <c r="Q1" s="40" t="s">
        <v>41</v>
      </c>
      <c r="R1" s="37" t="s">
        <v>169</v>
      </c>
      <c r="S1" s="37" t="s">
        <v>1483</v>
      </c>
      <c r="T1" s="37" t="s">
        <v>177</v>
      </c>
    </row>
    <row r="2" spans="1:20" s="42" customFormat="1" x14ac:dyDescent="0.25">
      <c r="A2" s="18" t="s">
        <v>129</v>
      </c>
      <c r="B2" s="18" t="s">
        <v>1254</v>
      </c>
      <c r="C2" s="18" t="s">
        <v>1346</v>
      </c>
      <c r="D2" s="18" t="s">
        <v>1410</v>
      </c>
      <c r="E2" s="43">
        <v>35500</v>
      </c>
      <c r="F2" s="43">
        <v>35501</v>
      </c>
      <c r="G2" s="18" t="s">
        <v>203</v>
      </c>
      <c r="H2" s="18" t="s">
        <v>211</v>
      </c>
      <c r="I2" s="56">
        <v>0.26527777777777778</v>
      </c>
      <c r="J2" s="44" t="s">
        <v>203</v>
      </c>
      <c r="K2" s="44" t="s">
        <v>203</v>
      </c>
      <c r="L2" s="44">
        <v>78.099999999999994</v>
      </c>
      <c r="M2" s="44">
        <f t="shared" ref="M2:M19" si="0">10^((L2-90)/16.61)*100</f>
        <v>19.211625757901238</v>
      </c>
      <c r="N2" s="44" t="s">
        <v>203</v>
      </c>
      <c r="O2" s="44" t="s">
        <v>203</v>
      </c>
      <c r="P2" s="44">
        <v>85.2</v>
      </c>
      <c r="Q2" s="44">
        <f t="shared" ref="Q2:Q19" si="1">10^((P2-85)/10)*100</f>
        <v>104.71285480509003</v>
      </c>
      <c r="R2" s="18" t="s">
        <v>187</v>
      </c>
      <c r="S2" s="18" t="s">
        <v>453</v>
      </c>
      <c r="T2" s="18" t="s">
        <v>189</v>
      </c>
    </row>
    <row r="3" spans="1:20" s="42" customFormat="1" x14ac:dyDescent="0.25">
      <c r="A3" s="18" t="s">
        <v>129</v>
      </c>
      <c r="B3" s="65" t="s">
        <v>1255</v>
      </c>
      <c r="C3" s="18" t="s">
        <v>1346</v>
      </c>
      <c r="D3" s="18" t="s">
        <v>1411</v>
      </c>
      <c r="E3" s="43">
        <v>35500</v>
      </c>
      <c r="F3" s="43">
        <v>35501</v>
      </c>
      <c r="G3" s="18" t="s">
        <v>203</v>
      </c>
      <c r="H3" s="18" t="s">
        <v>188</v>
      </c>
      <c r="I3" s="56">
        <v>0.33888888888888885</v>
      </c>
      <c r="J3" s="44" t="s">
        <v>203</v>
      </c>
      <c r="K3" s="44" t="s">
        <v>203</v>
      </c>
      <c r="L3" s="44">
        <v>71.900000000000006</v>
      </c>
      <c r="M3" s="44">
        <f t="shared" si="0"/>
        <v>8.1338283473518835</v>
      </c>
      <c r="N3" s="44" t="s">
        <v>203</v>
      </c>
      <c r="O3" s="44" t="s">
        <v>203</v>
      </c>
      <c r="P3" s="44">
        <v>81</v>
      </c>
      <c r="Q3" s="44">
        <f t="shared" si="1"/>
        <v>39.81071705534972</v>
      </c>
      <c r="R3" s="18" t="s">
        <v>187</v>
      </c>
      <c r="S3" s="18" t="s">
        <v>453</v>
      </c>
      <c r="T3" s="18" t="s">
        <v>189</v>
      </c>
    </row>
    <row r="4" spans="1:20" s="42" customFormat="1" x14ac:dyDescent="0.25">
      <c r="A4" s="18" t="s">
        <v>129</v>
      </c>
      <c r="B4" s="18" t="s">
        <v>1256</v>
      </c>
      <c r="C4" s="18" t="s">
        <v>1346</v>
      </c>
      <c r="D4" s="66" t="s">
        <v>1412</v>
      </c>
      <c r="E4" s="43">
        <v>35500</v>
      </c>
      <c r="F4" s="67">
        <v>35501</v>
      </c>
      <c r="G4" s="18" t="s">
        <v>203</v>
      </c>
      <c r="H4" s="18" t="s">
        <v>211</v>
      </c>
      <c r="I4" s="56">
        <v>0.2590277777777778</v>
      </c>
      <c r="J4" s="44" t="s">
        <v>203</v>
      </c>
      <c r="K4" s="44" t="s">
        <v>203</v>
      </c>
      <c r="L4" s="44">
        <v>79.099999999999994</v>
      </c>
      <c r="M4" s="44">
        <f t="shared" si="0"/>
        <v>22.068296685546706</v>
      </c>
      <c r="N4" s="44" t="s">
        <v>203</v>
      </c>
      <c r="O4" s="44" t="s">
        <v>203</v>
      </c>
      <c r="P4" s="44">
        <v>84.5</v>
      </c>
      <c r="Q4" s="44">
        <f t="shared" si="1"/>
        <v>89.125093813374548</v>
      </c>
      <c r="R4" s="18" t="s">
        <v>187</v>
      </c>
      <c r="S4" s="18" t="s">
        <v>453</v>
      </c>
      <c r="T4" s="18" t="s">
        <v>189</v>
      </c>
    </row>
    <row r="5" spans="1:20" s="42" customFormat="1" x14ac:dyDescent="0.25">
      <c r="A5" s="18" t="s">
        <v>129</v>
      </c>
      <c r="B5" s="18" t="s">
        <v>1257</v>
      </c>
      <c r="C5" s="18" t="s">
        <v>1346</v>
      </c>
      <c r="D5" s="18" t="s">
        <v>1411</v>
      </c>
      <c r="E5" s="43">
        <v>35500</v>
      </c>
      <c r="F5" s="43">
        <v>35501</v>
      </c>
      <c r="G5" s="18" t="s">
        <v>203</v>
      </c>
      <c r="H5" s="18" t="s">
        <v>211</v>
      </c>
      <c r="I5" s="56">
        <v>0.28194444444444444</v>
      </c>
      <c r="J5" s="44" t="s">
        <v>203</v>
      </c>
      <c r="K5" s="44" t="s">
        <v>203</v>
      </c>
      <c r="L5" s="44">
        <v>69</v>
      </c>
      <c r="M5" s="44">
        <f t="shared" si="0"/>
        <v>5.4412838851599492</v>
      </c>
      <c r="N5" s="44" t="s">
        <v>203</v>
      </c>
      <c r="O5" s="44" t="s">
        <v>203</v>
      </c>
      <c r="P5" s="44">
        <v>79.599999999999994</v>
      </c>
      <c r="Q5" s="44">
        <f t="shared" si="1"/>
        <v>28.840315031266016</v>
      </c>
      <c r="R5" s="18" t="s">
        <v>187</v>
      </c>
      <c r="S5" s="18" t="s">
        <v>453</v>
      </c>
      <c r="T5" s="18" t="s">
        <v>189</v>
      </c>
    </row>
    <row r="6" spans="1:20" s="42" customFormat="1" x14ac:dyDescent="0.25">
      <c r="A6" s="18" t="s">
        <v>129</v>
      </c>
      <c r="B6" s="18" t="s">
        <v>1258</v>
      </c>
      <c r="C6" s="18" t="s">
        <v>1346</v>
      </c>
      <c r="D6" s="18" t="s">
        <v>1411</v>
      </c>
      <c r="E6" s="43">
        <v>35500</v>
      </c>
      <c r="F6" s="43">
        <v>35501</v>
      </c>
      <c r="G6" s="18" t="s">
        <v>203</v>
      </c>
      <c r="H6" s="18" t="s">
        <v>188</v>
      </c>
      <c r="I6" s="56">
        <v>0.29583333333333334</v>
      </c>
      <c r="J6" s="44" t="s">
        <v>203</v>
      </c>
      <c r="K6" s="44" t="s">
        <v>203</v>
      </c>
      <c r="L6" s="44">
        <v>71</v>
      </c>
      <c r="M6" s="44">
        <f t="shared" si="0"/>
        <v>7.179774043096784</v>
      </c>
      <c r="N6" s="44" t="s">
        <v>203</v>
      </c>
      <c r="O6" s="44" t="s">
        <v>203</v>
      </c>
      <c r="P6" s="44">
        <v>79.2</v>
      </c>
      <c r="Q6" s="44">
        <f t="shared" si="1"/>
        <v>26.302679918953832</v>
      </c>
      <c r="R6" s="18" t="s">
        <v>187</v>
      </c>
      <c r="S6" s="18" t="s">
        <v>453</v>
      </c>
      <c r="T6" s="18" t="s">
        <v>189</v>
      </c>
    </row>
    <row r="7" spans="1:20" s="42" customFormat="1" x14ac:dyDescent="0.25">
      <c r="A7" s="18" t="s">
        <v>129</v>
      </c>
      <c r="B7" s="18" t="s">
        <v>1259</v>
      </c>
      <c r="C7" s="18" t="s">
        <v>1346</v>
      </c>
      <c r="D7" s="18" t="s">
        <v>1411</v>
      </c>
      <c r="E7" s="43">
        <v>35500</v>
      </c>
      <c r="F7" s="43">
        <v>35501</v>
      </c>
      <c r="G7" s="18" t="s">
        <v>203</v>
      </c>
      <c r="H7" s="18" t="s">
        <v>188</v>
      </c>
      <c r="I7" s="56">
        <v>0.31666666666666665</v>
      </c>
      <c r="J7" s="44" t="s">
        <v>203</v>
      </c>
      <c r="K7" s="44" t="s">
        <v>203</v>
      </c>
      <c r="L7" s="44">
        <v>73</v>
      </c>
      <c r="M7" s="44">
        <f t="shared" si="0"/>
        <v>9.4737117926371539</v>
      </c>
      <c r="N7" s="44" t="s">
        <v>203</v>
      </c>
      <c r="O7" s="44" t="s">
        <v>203</v>
      </c>
      <c r="P7" s="44">
        <v>80.2</v>
      </c>
      <c r="Q7" s="44">
        <f t="shared" si="1"/>
        <v>33.113112148259127</v>
      </c>
      <c r="R7" s="18" t="s">
        <v>187</v>
      </c>
      <c r="S7" s="18" t="s">
        <v>453</v>
      </c>
      <c r="T7" s="18" t="s">
        <v>189</v>
      </c>
    </row>
    <row r="8" spans="1:20" s="42" customFormat="1" x14ac:dyDescent="0.25">
      <c r="A8" s="18" t="s">
        <v>129</v>
      </c>
      <c r="B8" s="18" t="s">
        <v>1260</v>
      </c>
      <c r="C8" s="18" t="s">
        <v>1346</v>
      </c>
      <c r="D8" s="18" t="s">
        <v>1348</v>
      </c>
      <c r="E8" s="43">
        <v>35500</v>
      </c>
      <c r="F8" s="43">
        <v>35501</v>
      </c>
      <c r="G8" s="18" t="s">
        <v>203</v>
      </c>
      <c r="H8" s="18" t="s">
        <v>211</v>
      </c>
      <c r="I8" s="56">
        <v>0.24374999999999999</v>
      </c>
      <c r="J8" s="44" t="s">
        <v>203</v>
      </c>
      <c r="K8" s="44" t="s">
        <v>203</v>
      </c>
      <c r="L8" s="44">
        <v>75.400000000000006</v>
      </c>
      <c r="M8" s="44">
        <f t="shared" si="0"/>
        <v>13.213304362806518</v>
      </c>
      <c r="N8" s="44" t="s">
        <v>203</v>
      </c>
      <c r="O8" s="44" t="s">
        <v>203</v>
      </c>
      <c r="P8" s="44">
        <v>81.8</v>
      </c>
      <c r="Q8" s="44">
        <f t="shared" si="1"/>
        <v>47.863009232263799</v>
      </c>
      <c r="R8" s="18" t="s">
        <v>187</v>
      </c>
      <c r="S8" s="18" t="s">
        <v>453</v>
      </c>
      <c r="T8" s="18" t="s">
        <v>189</v>
      </c>
    </row>
    <row r="9" spans="1:20" s="42" customFormat="1" x14ac:dyDescent="0.25">
      <c r="A9" s="18" t="s">
        <v>129</v>
      </c>
      <c r="B9" s="18" t="s">
        <v>1261</v>
      </c>
      <c r="C9" s="18" t="s">
        <v>1346</v>
      </c>
      <c r="D9" s="18" t="s">
        <v>1348</v>
      </c>
      <c r="E9" s="43">
        <v>35500</v>
      </c>
      <c r="F9" s="43">
        <v>35501</v>
      </c>
      <c r="G9" s="18" t="s">
        <v>203</v>
      </c>
      <c r="H9" s="18" t="s">
        <v>211</v>
      </c>
      <c r="I9" s="56">
        <v>0.24027777777777778</v>
      </c>
      <c r="J9" s="44" t="s">
        <v>203</v>
      </c>
      <c r="K9" s="44" t="s">
        <v>203</v>
      </c>
      <c r="L9" s="44">
        <v>73.599999999999994</v>
      </c>
      <c r="M9" s="44">
        <f t="shared" si="0"/>
        <v>10.295394346830307</v>
      </c>
      <c r="N9" s="44" t="s">
        <v>203</v>
      </c>
      <c r="O9" s="44" t="s">
        <v>203</v>
      </c>
      <c r="P9" s="44">
        <v>80.900000000000006</v>
      </c>
      <c r="Q9" s="44">
        <f t="shared" si="1"/>
        <v>38.90451449942811</v>
      </c>
      <c r="R9" s="18" t="s">
        <v>187</v>
      </c>
      <c r="S9" s="18" t="s">
        <v>453</v>
      </c>
      <c r="T9" s="18" t="s">
        <v>189</v>
      </c>
    </row>
    <row r="10" spans="1:20" s="42" customFormat="1" x14ac:dyDescent="0.25">
      <c r="A10" s="18" t="s">
        <v>129</v>
      </c>
      <c r="B10" s="18" t="s">
        <v>1262</v>
      </c>
      <c r="C10" s="18" t="s">
        <v>1346</v>
      </c>
      <c r="D10" s="18" t="s">
        <v>1413</v>
      </c>
      <c r="E10" s="43">
        <v>35500</v>
      </c>
      <c r="F10" s="43">
        <v>35501</v>
      </c>
      <c r="G10" s="18" t="s">
        <v>203</v>
      </c>
      <c r="H10" s="18" t="s">
        <v>211</v>
      </c>
      <c r="I10" s="56">
        <v>0.23611111111111113</v>
      </c>
      <c r="J10" s="44" t="s">
        <v>203</v>
      </c>
      <c r="K10" s="44" t="s">
        <v>203</v>
      </c>
      <c r="L10" s="44">
        <v>78.400000000000006</v>
      </c>
      <c r="M10" s="44">
        <f t="shared" si="0"/>
        <v>20.027444034081633</v>
      </c>
      <c r="N10" s="44" t="s">
        <v>203</v>
      </c>
      <c r="O10" s="44" t="s">
        <v>203</v>
      </c>
      <c r="P10" s="44">
        <v>82.6</v>
      </c>
      <c r="Q10" s="44">
        <f t="shared" si="1"/>
        <v>57.543993733715617</v>
      </c>
      <c r="R10" s="18" t="s">
        <v>187</v>
      </c>
      <c r="S10" s="18" t="s">
        <v>453</v>
      </c>
      <c r="T10" s="18" t="s">
        <v>187</v>
      </c>
    </row>
    <row r="11" spans="1:20" s="42" customFormat="1" x14ac:dyDescent="0.25">
      <c r="A11" s="18" t="s">
        <v>129</v>
      </c>
      <c r="B11" s="18" t="s">
        <v>1263</v>
      </c>
      <c r="C11" s="18" t="s">
        <v>1345</v>
      </c>
      <c r="D11" s="18" t="s">
        <v>1347</v>
      </c>
      <c r="E11" s="43">
        <v>35500</v>
      </c>
      <c r="F11" s="43">
        <v>35501</v>
      </c>
      <c r="G11" s="18" t="s">
        <v>203</v>
      </c>
      <c r="H11" s="18" t="s">
        <v>188</v>
      </c>
      <c r="I11" s="56">
        <v>0.29375000000000001</v>
      </c>
      <c r="J11" s="44" t="s">
        <v>203</v>
      </c>
      <c r="K11" s="44" t="s">
        <v>203</v>
      </c>
      <c r="L11" s="44">
        <v>83.1</v>
      </c>
      <c r="M11" s="44">
        <f t="shared" si="0"/>
        <v>38.422675046136376</v>
      </c>
      <c r="N11" s="44" t="s">
        <v>203</v>
      </c>
      <c r="O11" s="44" t="s">
        <v>203</v>
      </c>
      <c r="P11" s="44">
        <v>87.1</v>
      </c>
      <c r="Q11" s="44">
        <f t="shared" si="1"/>
        <v>162.18100973589281</v>
      </c>
      <c r="R11" s="18" t="s">
        <v>187</v>
      </c>
      <c r="S11" s="18" t="s">
        <v>453</v>
      </c>
      <c r="T11" s="18" t="s">
        <v>189</v>
      </c>
    </row>
    <row r="12" spans="1:20" x14ac:dyDescent="0.25">
      <c r="A12" s="18" t="s">
        <v>129</v>
      </c>
      <c r="B12" s="18" t="s">
        <v>1261</v>
      </c>
      <c r="C12" s="18" t="s">
        <v>1346</v>
      </c>
      <c r="D12" s="18" t="s">
        <v>1348</v>
      </c>
      <c r="E12" s="43">
        <v>35500</v>
      </c>
      <c r="F12" s="43">
        <v>35501</v>
      </c>
      <c r="G12" s="18" t="s">
        <v>203</v>
      </c>
      <c r="H12" s="18" t="s">
        <v>188</v>
      </c>
      <c r="I12" s="56">
        <v>0.29236111111111113</v>
      </c>
      <c r="J12" s="44" t="s">
        <v>203</v>
      </c>
      <c r="K12" s="44" t="s">
        <v>203</v>
      </c>
      <c r="L12" s="44">
        <v>78.2</v>
      </c>
      <c r="M12" s="44">
        <f t="shared" si="0"/>
        <v>19.479804214190491</v>
      </c>
      <c r="N12" s="44" t="s">
        <v>203</v>
      </c>
      <c r="O12" s="44" t="s">
        <v>203</v>
      </c>
      <c r="P12" s="44">
        <v>82.7</v>
      </c>
      <c r="Q12" s="44">
        <f t="shared" si="1"/>
        <v>58.884365535558935</v>
      </c>
      <c r="R12" s="18" t="s">
        <v>187</v>
      </c>
      <c r="S12" s="18" t="s">
        <v>453</v>
      </c>
      <c r="T12" s="18" t="s">
        <v>189</v>
      </c>
    </row>
    <row r="13" spans="1:20" x14ac:dyDescent="0.25">
      <c r="A13" s="18" t="s">
        <v>129</v>
      </c>
      <c r="B13" s="18" t="s">
        <v>1264</v>
      </c>
      <c r="C13" s="18" t="s">
        <v>1346</v>
      </c>
      <c r="D13" s="18" t="s">
        <v>1414</v>
      </c>
      <c r="E13" s="43">
        <v>35500</v>
      </c>
      <c r="F13" s="43">
        <v>35501</v>
      </c>
      <c r="G13" s="18" t="s">
        <v>203</v>
      </c>
      <c r="H13" s="18" t="s">
        <v>188</v>
      </c>
      <c r="I13" s="56">
        <v>0.3298611111111111</v>
      </c>
      <c r="J13" s="44" t="s">
        <v>203</v>
      </c>
      <c r="K13" s="44" t="s">
        <v>203</v>
      </c>
      <c r="L13" s="44">
        <v>71</v>
      </c>
      <c r="M13" s="44">
        <f t="shared" si="0"/>
        <v>7.179774043096784</v>
      </c>
      <c r="N13" s="44" t="s">
        <v>203</v>
      </c>
      <c r="O13" s="44" t="s">
        <v>203</v>
      </c>
      <c r="P13" s="44">
        <v>79.2</v>
      </c>
      <c r="Q13" s="44">
        <f t="shared" si="1"/>
        <v>26.302679918953832</v>
      </c>
      <c r="R13" s="18" t="s">
        <v>187</v>
      </c>
      <c r="S13" s="18" t="s">
        <v>453</v>
      </c>
      <c r="T13" s="18" t="s">
        <v>189</v>
      </c>
    </row>
    <row r="14" spans="1:20" x14ac:dyDescent="0.25">
      <c r="A14" s="18" t="s">
        <v>129</v>
      </c>
      <c r="B14" s="18" t="s">
        <v>1265</v>
      </c>
      <c r="C14" s="18" t="s">
        <v>1346</v>
      </c>
      <c r="D14" s="18" t="s">
        <v>1414</v>
      </c>
      <c r="E14" s="43">
        <v>35500</v>
      </c>
      <c r="F14" s="43">
        <v>35501</v>
      </c>
      <c r="G14" s="18" t="s">
        <v>203</v>
      </c>
      <c r="H14" s="18" t="s">
        <v>211</v>
      </c>
      <c r="I14" s="54">
        <v>0.28750000000000003</v>
      </c>
      <c r="J14" s="44" t="s">
        <v>203</v>
      </c>
      <c r="K14" s="44" t="s">
        <v>203</v>
      </c>
      <c r="L14" s="44">
        <v>75.5</v>
      </c>
      <c r="M14" s="44">
        <f t="shared" si="0"/>
        <v>13.397751197819407</v>
      </c>
      <c r="N14" s="44" t="s">
        <v>203</v>
      </c>
      <c r="O14" s="44" t="s">
        <v>203</v>
      </c>
      <c r="P14" s="44">
        <v>83.2</v>
      </c>
      <c r="Q14" s="44">
        <f t="shared" si="1"/>
        <v>66.069344800759637</v>
      </c>
      <c r="R14" s="18" t="s">
        <v>187</v>
      </c>
      <c r="S14" s="18" t="s">
        <v>453</v>
      </c>
      <c r="T14" s="18" t="s">
        <v>189</v>
      </c>
    </row>
    <row r="15" spans="1:20" x14ac:dyDescent="0.25">
      <c r="A15" s="18" t="s">
        <v>127</v>
      </c>
      <c r="B15" s="18" t="s">
        <v>1250</v>
      </c>
      <c r="C15" s="18" t="s">
        <v>1245</v>
      </c>
      <c r="D15" s="18" t="s">
        <v>1251</v>
      </c>
      <c r="E15" s="43">
        <v>35691</v>
      </c>
      <c r="F15" s="43">
        <v>35691</v>
      </c>
      <c r="G15" s="18" t="s">
        <v>203</v>
      </c>
      <c r="H15" s="18" t="s">
        <v>188</v>
      </c>
      <c r="I15" s="56">
        <v>0.3527777777777778</v>
      </c>
      <c r="J15" s="44" t="s">
        <v>203</v>
      </c>
      <c r="K15" s="44" t="s">
        <v>203</v>
      </c>
      <c r="L15" s="44">
        <v>69.599999999999994</v>
      </c>
      <c r="M15" s="44">
        <f t="shared" si="0"/>
        <v>5.9132222487824411</v>
      </c>
      <c r="N15" s="44" t="s">
        <v>203</v>
      </c>
      <c r="O15" s="44" t="s">
        <v>203</v>
      </c>
      <c r="P15" s="44">
        <v>77.599999999999994</v>
      </c>
      <c r="Q15" s="44">
        <f t="shared" si="1"/>
        <v>18.197008586099813</v>
      </c>
      <c r="R15" s="18" t="s">
        <v>189</v>
      </c>
      <c r="S15" s="18" t="s">
        <v>453</v>
      </c>
      <c r="T15" s="18" t="s">
        <v>187</v>
      </c>
    </row>
    <row r="16" spans="1:20" x14ac:dyDescent="0.25">
      <c r="A16" s="18" t="s">
        <v>127</v>
      </c>
      <c r="B16" s="18" t="s">
        <v>1250</v>
      </c>
      <c r="C16" s="18" t="s">
        <v>1246</v>
      </c>
      <c r="D16" s="18" t="s">
        <v>1251</v>
      </c>
      <c r="E16" s="43">
        <v>35691</v>
      </c>
      <c r="F16" s="43">
        <v>35691</v>
      </c>
      <c r="G16" s="18" t="s">
        <v>203</v>
      </c>
      <c r="H16" s="18" t="s">
        <v>188</v>
      </c>
      <c r="I16" s="56">
        <v>0.31388888888888888</v>
      </c>
      <c r="J16" s="44" t="s">
        <v>203</v>
      </c>
      <c r="K16" s="44" t="s">
        <v>203</v>
      </c>
      <c r="L16" s="44">
        <v>69.099999999999994</v>
      </c>
      <c r="M16" s="44">
        <f t="shared" si="0"/>
        <v>5.517239722054879</v>
      </c>
      <c r="N16" s="44" t="s">
        <v>203</v>
      </c>
      <c r="O16" s="44" t="s">
        <v>203</v>
      </c>
      <c r="P16" s="44">
        <v>80</v>
      </c>
      <c r="Q16" s="44">
        <f t="shared" si="1"/>
        <v>31.622776601683793</v>
      </c>
      <c r="R16" s="18" t="s">
        <v>189</v>
      </c>
      <c r="S16" s="18" t="s">
        <v>453</v>
      </c>
      <c r="T16" s="18" t="s">
        <v>187</v>
      </c>
    </row>
    <row r="17" spans="1:20" x14ac:dyDescent="0.25">
      <c r="A17" s="18" t="s">
        <v>127</v>
      </c>
      <c r="B17" s="18" t="s">
        <v>1250</v>
      </c>
      <c r="C17" s="18" t="s">
        <v>1247</v>
      </c>
      <c r="D17" s="18" t="s">
        <v>1251</v>
      </c>
      <c r="E17" s="43">
        <v>35691</v>
      </c>
      <c r="F17" s="43">
        <v>35691</v>
      </c>
      <c r="G17" s="18" t="s">
        <v>203</v>
      </c>
      <c r="H17" s="18" t="s">
        <v>188</v>
      </c>
      <c r="I17" s="56">
        <v>0.34166666666666662</v>
      </c>
      <c r="J17" s="44" t="s">
        <v>203</v>
      </c>
      <c r="K17" s="44" t="s">
        <v>203</v>
      </c>
      <c r="L17" s="44">
        <v>76.599999999999994</v>
      </c>
      <c r="M17" s="44">
        <f t="shared" si="0"/>
        <v>15.604759296269574</v>
      </c>
      <c r="N17" s="44" t="s">
        <v>203</v>
      </c>
      <c r="O17" s="44" t="s">
        <v>203</v>
      </c>
      <c r="P17" s="44">
        <v>81.8</v>
      </c>
      <c r="Q17" s="44">
        <f t="shared" si="1"/>
        <v>47.863009232263799</v>
      </c>
      <c r="R17" s="18" t="s">
        <v>189</v>
      </c>
      <c r="S17" s="18" t="s">
        <v>453</v>
      </c>
      <c r="T17" s="18" t="s">
        <v>187</v>
      </c>
    </row>
    <row r="18" spans="1:20" x14ac:dyDescent="0.25">
      <c r="A18" s="18" t="s">
        <v>127</v>
      </c>
      <c r="B18" s="18" t="s">
        <v>1250</v>
      </c>
      <c r="C18" s="18" t="s">
        <v>1248</v>
      </c>
      <c r="D18" s="18" t="s">
        <v>1251</v>
      </c>
      <c r="E18" s="43">
        <v>35691</v>
      </c>
      <c r="F18" s="43">
        <v>35691</v>
      </c>
      <c r="G18" s="18" t="s">
        <v>203</v>
      </c>
      <c r="H18" s="18" t="s">
        <v>188</v>
      </c>
      <c r="I18" s="56">
        <v>0.34375</v>
      </c>
      <c r="J18" s="44" t="s">
        <v>203</v>
      </c>
      <c r="K18" s="44" t="s">
        <v>203</v>
      </c>
      <c r="L18" s="44">
        <v>77.2</v>
      </c>
      <c r="M18" s="44">
        <f t="shared" si="0"/>
        <v>16.958205417154698</v>
      </c>
      <c r="N18" s="44" t="s">
        <v>203</v>
      </c>
      <c r="O18" s="44" t="s">
        <v>203</v>
      </c>
      <c r="P18" s="44">
        <v>82.2</v>
      </c>
      <c r="Q18" s="44">
        <f t="shared" si="1"/>
        <v>52.4807460249773</v>
      </c>
      <c r="R18" s="18" t="s">
        <v>189</v>
      </c>
      <c r="S18" s="18" t="s">
        <v>453</v>
      </c>
      <c r="T18" s="18" t="s">
        <v>187</v>
      </c>
    </row>
    <row r="19" spans="1:20" x14ac:dyDescent="0.25">
      <c r="A19" s="18" t="s">
        <v>127</v>
      </c>
      <c r="B19" s="18" t="s">
        <v>1250</v>
      </c>
      <c r="C19" s="18" t="s">
        <v>1249</v>
      </c>
      <c r="D19" s="18" t="s">
        <v>1251</v>
      </c>
      <c r="E19" s="43">
        <v>35691</v>
      </c>
      <c r="F19" s="43">
        <v>35691</v>
      </c>
      <c r="G19" s="18" t="s">
        <v>203</v>
      </c>
      <c r="H19" s="18" t="s">
        <v>188</v>
      </c>
      <c r="I19" s="56">
        <v>0.33124999999999999</v>
      </c>
      <c r="J19" s="44" t="s">
        <v>203</v>
      </c>
      <c r="K19" s="44" t="s">
        <v>203</v>
      </c>
      <c r="L19" s="44">
        <v>74.400000000000006</v>
      </c>
      <c r="M19" s="44">
        <f t="shared" si="0"/>
        <v>11.50288407214215</v>
      </c>
      <c r="N19" s="44" t="s">
        <v>203</v>
      </c>
      <c r="O19" s="44" t="s">
        <v>203</v>
      </c>
      <c r="P19" s="44">
        <v>82.3</v>
      </c>
      <c r="Q19" s="44">
        <f t="shared" si="1"/>
        <v>53.703179637025237</v>
      </c>
      <c r="R19" s="18" t="s">
        <v>189</v>
      </c>
      <c r="S19" s="18" t="s">
        <v>453</v>
      </c>
      <c r="T19" s="18" t="s">
        <v>187</v>
      </c>
    </row>
    <row r="20" spans="1:20" x14ac:dyDescent="0.25">
      <c r="A20" s="18" t="s">
        <v>126</v>
      </c>
      <c r="B20" s="18" t="s">
        <v>1322</v>
      </c>
      <c r="C20" s="18" t="s">
        <v>1320</v>
      </c>
      <c r="D20" s="18" t="s">
        <v>1325</v>
      </c>
      <c r="E20" s="43">
        <v>35818</v>
      </c>
      <c r="F20" s="43">
        <v>35818</v>
      </c>
      <c r="G20" s="18" t="s">
        <v>203</v>
      </c>
      <c r="H20" s="18" t="s">
        <v>211</v>
      </c>
      <c r="I20" s="56">
        <f>TIME(0, 235, 0)</f>
        <v>0.16319444444444445</v>
      </c>
      <c r="J20" s="44">
        <v>87.2</v>
      </c>
      <c r="K20" s="44">
        <f t="shared" ref="K20:K27" si="2">10^((J20-90)/16.61)*100</f>
        <v>67.830786272384614</v>
      </c>
      <c r="L20" s="44" t="s">
        <v>203</v>
      </c>
      <c r="M20" s="44" t="s">
        <v>203</v>
      </c>
      <c r="N20" s="44">
        <v>94.9</v>
      </c>
      <c r="O20" s="44">
        <f t="shared" ref="O20:O27" si="3">10^((N20-90)/16.61)*100</f>
        <v>197.2436407658893</v>
      </c>
      <c r="P20" s="44" t="s">
        <v>203</v>
      </c>
      <c r="Q20" s="44" t="s">
        <v>203</v>
      </c>
      <c r="R20" s="18" t="s">
        <v>189</v>
      </c>
      <c r="S20" s="18" t="s">
        <v>453</v>
      </c>
      <c r="T20" s="18" t="s">
        <v>187</v>
      </c>
    </row>
    <row r="21" spans="1:20" x14ac:dyDescent="0.25">
      <c r="A21" s="18" t="s">
        <v>126</v>
      </c>
      <c r="B21" s="18" t="s">
        <v>1322</v>
      </c>
      <c r="C21" s="18" t="s">
        <v>1320</v>
      </c>
      <c r="D21" s="18" t="s">
        <v>1325</v>
      </c>
      <c r="E21" s="43">
        <v>35818</v>
      </c>
      <c r="F21" s="43">
        <v>35818</v>
      </c>
      <c r="G21" s="18" t="s">
        <v>203</v>
      </c>
      <c r="H21" s="18" t="s">
        <v>211</v>
      </c>
      <c r="I21" s="56">
        <f>TIME(0, 230, 0)</f>
        <v>0.15972222222222224</v>
      </c>
      <c r="J21" s="44">
        <v>87.8</v>
      </c>
      <c r="K21" s="44">
        <f t="shared" si="2"/>
        <v>73.713947480702089</v>
      </c>
      <c r="L21" s="44" t="s">
        <v>203</v>
      </c>
      <c r="M21" s="44" t="s">
        <v>203</v>
      </c>
      <c r="N21" s="44">
        <v>93.9</v>
      </c>
      <c r="O21" s="44">
        <f t="shared" si="3"/>
        <v>171.71107781970181</v>
      </c>
      <c r="P21" s="44" t="s">
        <v>203</v>
      </c>
      <c r="Q21" s="44" t="s">
        <v>203</v>
      </c>
      <c r="R21" s="18" t="s">
        <v>189</v>
      </c>
      <c r="S21" s="18" t="s">
        <v>453</v>
      </c>
      <c r="T21" s="18" t="s">
        <v>187</v>
      </c>
    </row>
    <row r="22" spans="1:20" x14ac:dyDescent="0.25">
      <c r="A22" s="18" t="s">
        <v>126</v>
      </c>
      <c r="B22" s="18" t="s">
        <v>1323</v>
      </c>
      <c r="C22" s="18" t="s">
        <v>1321</v>
      </c>
      <c r="D22" s="18" t="s">
        <v>1325</v>
      </c>
      <c r="E22" s="43">
        <v>35818</v>
      </c>
      <c r="F22" s="43">
        <v>35818</v>
      </c>
      <c r="G22" s="18" t="s">
        <v>203</v>
      </c>
      <c r="H22" s="18" t="s">
        <v>211</v>
      </c>
      <c r="I22" s="56">
        <f>TIME(0, 271, 0)</f>
        <v>0.18819444444444444</v>
      </c>
      <c r="J22" s="44">
        <v>84.3</v>
      </c>
      <c r="K22" s="44">
        <f t="shared" si="2"/>
        <v>45.376733869951657</v>
      </c>
      <c r="L22" s="44" t="s">
        <v>203</v>
      </c>
      <c r="M22" s="44" t="s">
        <v>203</v>
      </c>
      <c r="N22" s="44">
        <v>91.4</v>
      </c>
      <c r="O22" s="44">
        <f t="shared" si="3"/>
        <v>121.41897836793014</v>
      </c>
      <c r="P22" s="44" t="s">
        <v>203</v>
      </c>
      <c r="Q22" s="44" t="s">
        <v>203</v>
      </c>
      <c r="R22" s="18" t="s">
        <v>189</v>
      </c>
      <c r="S22" s="18" t="s">
        <v>453</v>
      </c>
      <c r="T22" s="18" t="s">
        <v>187</v>
      </c>
    </row>
    <row r="23" spans="1:20" x14ac:dyDescent="0.25">
      <c r="A23" s="18" t="s">
        <v>126</v>
      </c>
      <c r="B23" s="18" t="s">
        <v>1324</v>
      </c>
      <c r="C23" s="18" t="s">
        <v>1321</v>
      </c>
      <c r="D23" s="18" t="s">
        <v>1325</v>
      </c>
      <c r="E23" s="43">
        <v>35818</v>
      </c>
      <c r="F23" s="43">
        <v>35818</v>
      </c>
      <c r="G23" s="18" t="s">
        <v>203</v>
      </c>
      <c r="H23" s="18" t="s">
        <v>211</v>
      </c>
      <c r="I23" s="56">
        <f>TIME(0, 255, 0)</f>
        <v>0.17708333333333334</v>
      </c>
      <c r="J23" s="44">
        <v>87.1</v>
      </c>
      <c r="K23" s="44">
        <f t="shared" si="2"/>
        <v>66.89695986676999</v>
      </c>
      <c r="L23" s="44" t="s">
        <v>203</v>
      </c>
      <c r="M23" s="44" t="s">
        <v>203</v>
      </c>
      <c r="N23" s="44">
        <v>93.8</v>
      </c>
      <c r="O23" s="44">
        <f t="shared" si="3"/>
        <v>169.34713148476354</v>
      </c>
      <c r="P23" s="44" t="s">
        <v>203</v>
      </c>
      <c r="Q23" s="44" t="s">
        <v>203</v>
      </c>
      <c r="R23" s="18" t="s">
        <v>189</v>
      </c>
      <c r="S23" s="18" t="s">
        <v>453</v>
      </c>
      <c r="T23" s="18" t="s">
        <v>187</v>
      </c>
    </row>
    <row r="24" spans="1:20" x14ac:dyDescent="0.25">
      <c r="A24" s="18" t="s">
        <v>126</v>
      </c>
      <c r="B24" s="18" t="s">
        <v>1322</v>
      </c>
      <c r="C24" s="18" t="s">
        <v>1320</v>
      </c>
      <c r="D24" s="18" t="s">
        <v>1325</v>
      </c>
      <c r="E24" s="43">
        <v>35819</v>
      </c>
      <c r="F24" s="43">
        <v>35819</v>
      </c>
      <c r="G24" s="18" t="s">
        <v>203</v>
      </c>
      <c r="H24" s="18" t="s">
        <v>211</v>
      </c>
      <c r="I24" s="56">
        <f>TIME(0, 221, 0)</f>
        <v>0.1534722222222222</v>
      </c>
      <c r="J24" s="44">
        <v>88</v>
      </c>
      <c r="K24" s="44">
        <f t="shared" si="2"/>
        <v>75.786283140646219</v>
      </c>
      <c r="L24" s="44" t="s">
        <v>203</v>
      </c>
      <c r="M24" s="44" t="s">
        <v>203</v>
      </c>
      <c r="N24" s="44">
        <v>95.3</v>
      </c>
      <c r="O24" s="44">
        <f t="shared" si="3"/>
        <v>208.489836433243</v>
      </c>
      <c r="P24" s="44" t="s">
        <v>203</v>
      </c>
      <c r="Q24" s="44" t="s">
        <v>203</v>
      </c>
      <c r="R24" s="18" t="s">
        <v>189</v>
      </c>
      <c r="S24" s="18" t="s">
        <v>453</v>
      </c>
      <c r="T24" s="18" t="s">
        <v>187</v>
      </c>
    </row>
    <row r="25" spans="1:20" x14ac:dyDescent="0.25">
      <c r="A25" s="18" t="s">
        <v>126</v>
      </c>
      <c r="B25" s="18" t="s">
        <v>1322</v>
      </c>
      <c r="C25" s="18" t="s">
        <v>1320</v>
      </c>
      <c r="D25" s="18" t="s">
        <v>1325</v>
      </c>
      <c r="E25" s="43">
        <v>35819</v>
      </c>
      <c r="F25" s="43">
        <v>35819</v>
      </c>
      <c r="G25" s="18" t="s">
        <v>203</v>
      </c>
      <c r="H25" s="18" t="s">
        <v>211</v>
      </c>
      <c r="I25" s="56">
        <f>TIME(0, 219, 0)</f>
        <v>0.15208333333333332</v>
      </c>
      <c r="J25" s="44">
        <v>86.6</v>
      </c>
      <c r="K25" s="44">
        <f t="shared" si="2"/>
        <v>62.417164235227432</v>
      </c>
      <c r="L25" s="44" t="s">
        <v>203</v>
      </c>
      <c r="M25" s="44" t="s">
        <v>203</v>
      </c>
      <c r="N25" s="44">
        <v>93.1</v>
      </c>
      <c r="O25" s="44">
        <f t="shared" si="3"/>
        <v>153.68608853100244</v>
      </c>
      <c r="P25" s="44" t="s">
        <v>203</v>
      </c>
      <c r="Q25" s="44" t="s">
        <v>203</v>
      </c>
      <c r="R25" s="18" t="s">
        <v>189</v>
      </c>
      <c r="S25" s="18" t="s">
        <v>453</v>
      </c>
      <c r="T25" s="18" t="s">
        <v>187</v>
      </c>
    </row>
    <row r="26" spans="1:20" x14ac:dyDescent="0.25">
      <c r="A26" s="18" t="s">
        <v>126</v>
      </c>
      <c r="B26" s="18" t="s">
        <v>1323</v>
      </c>
      <c r="C26" s="18" t="s">
        <v>1321</v>
      </c>
      <c r="D26" s="18" t="s">
        <v>1325</v>
      </c>
      <c r="E26" s="43">
        <v>35819</v>
      </c>
      <c r="F26" s="43">
        <v>35819</v>
      </c>
      <c r="G26" s="18" t="s">
        <v>203</v>
      </c>
      <c r="H26" s="18" t="s">
        <v>211</v>
      </c>
      <c r="I26" s="56">
        <f>TIME(0, 236, 0)</f>
        <v>0.16388888888888889</v>
      </c>
      <c r="J26" s="44">
        <v>86.5</v>
      </c>
      <c r="K26" s="44">
        <f t="shared" si="2"/>
        <v>61.557867161884175</v>
      </c>
      <c r="L26" s="44" t="s">
        <v>203</v>
      </c>
      <c r="M26" s="44" t="s">
        <v>203</v>
      </c>
      <c r="N26" s="44">
        <v>92.6</v>
      </c>
      <c r="O26" s="44">
        <f t="shared" si="3"/>
        <v>143.39440607785048</v>
      </c>
      <c r="P26" s="44" t="s">
        <v>203</v>
      </c>
      <c r="Q26" s="44" t="s">
        <v>203</v>
      </c>
      <c r="R26" s="18" t="s">
        <v>189</v>
      </c>
      <c r="S26" s="18" t="s">
        <v>453</v>
      </c>
      <c r="T26" s="18" t="s">
        <v>187</v>
      </c>
    </row>
    <row r="27" spans="1:20" x14ac:dyDescent="0.25">
      <c r="A27" s="18" t="s">
        <v>126</v>
      </c>
      <c r="B27" s="18" t="s">
        <v>1324</v>
      </c>
      <c r="C27" s="18" t="s">
        <v>1321</v>
      </c>
      <c r="D27" s="18" t="s">
        <v>1325</v>
      </c>
      <c r="E27" s="43">
        <v>35819</v>
      </c>
      <c r="F27" s="43">
        <v>35819</v>
      </c>
      <c r="G27" s="18" t="s">
        <v>203</v>
      </c>
      <c r="H27" s="18" t="s">
        <v>211</v>
      </c>
      <c r="I27" s="56">
        <f>TIME(0, 243, 0)</f>
        <v>0.16874999999999998</v>
      </c>
      <c r="J27" s="44">
        <v>87.3</v>
      </c>
      <c r="K27" s="44">
        <f t="shared" si="2"/>
        <v>68.777648124715355</v>
      </c>
      <c r="L27" s="44" t="s">
        <v>203</v>
      </c>
      <c r="M27" s="44" t="s">
        <v>203</v>
      </c>
      <c r="N27" s="44">
        <v>93</v>
      </c>
      <c r="O27" s="44">
        <f t="shared" si="3"/>
        <v>151.57029221589639</v>
      </c>
      <c r="P27" s="44" t="s">
        <v>203</v>
      </c>
      <c r="Q27" s="44" t="s">
        <v>203</v>
      </c>
      <c r="R27" s="18" t="s">
        <v>189</v>
      </c>
      <c r="S27" s="18" t="s">
        <v>453</v>
      </c>
      <c r="T27" s="18" t="s">
        <v>187</v>
      </c>
    </row>
    <row r="28" spans="1:20" x14ac:dyDescent="0.25">
      <c r="A28" s="18" t="s">
        <v>125</v>
      </c>
      <c r="B28" s="18" t="s">
        <v>1318</v>
      </c>
      <c r="C28" s="18" t="s">
        <v>443</v>
      </c>
      <c r="D28" s="18" t="s">
        <v>1415</v>
      </c>
      <c r="E28" s="48">
        <v>35936</v>
      </c>
      <c r="F28" s="48">
        <v>35936</v>
      </c>
      <c r="G28" s="45" t="s">
        <v>203</v>
      </c>
      <c r="H28" s="45" t="s">
        <v>188</v>
      </c>
      <c r="I28" s="54">
        <v>0.3611111111111111</v>
      </c>
      <c r="J28" s="51">
        <v>73</v>
      </c>
      <c r="K28" s="51">
        <f>10^((J28-90)/16.61)*100</f>
        <v>9.4737117926371539</v>
      </c>
      <c r="L28" s="44">
        <v>79.400000000000006</v>
      </c>
      <c r="M28" s="51">
        <f>10^((L28-90)/16.61)*100</f>
        <v>23.00542298537772</v>
      </c>
      <c r="N28" s="44">
        <v>84.7</v>
      </c>
      <c r="O28" s="44">
        <f>10^((N28-85)/10)*100</f>
        <v>93.325430079699174</v>
      </c>
      <c r="P28" s="51" t="s">
        <v>203</v>
      </c>
      <c r="Q28" s="51" t="s">
        <v>203</v>
      </c>
      <c r="R28" s="18" t="s">
        <v>187</v>
      </c>
      <c r="S28" s="18" t="s">
        <v>453</v>
      </c>
      <c r="T28" s="18" t="s">
        <v>189</v>
      </c>
    </row>
    <row r="29" spans="1:20" x14ac:dyDescent="0.25">
      <c r="A29" s="18" t="s">
        <v>125</v>
      </c>
      <c r="B29" s="18" t="s">
        <v>1318</v>
      </c>
      <c r="C29" s="18" t="s">
        <v>1232</v>
      </c>
      <c r="D29" s="18" t="s">
        <v>1415</v>
      </c>
      <c r="E29" s="48">
        <v>35936</v>
      </c>
      <c r="F29" s="48">
        <v>35936</v>
      </c>
      <c r="G29" s="45" t="s">
        <v>203</v>
      </c>
      <c r="H29" s="45" t="s">
        <v>188</v>
      </c>
      <c r="I29" s="54">
        <v>0.35347222222222219</v>
      </c>
      <c r="J29" s="51">
        <v>74.7</v>
      </c>
      <c r="K29" s="51">
        <f>10^((J29-90)/16.61)*100</f>
        <v>11.991352001566497</v>
      </c>
      <c r="L29" s="44">
        <v>78.5</v>
      </c>
      <c r="M29" s="51">
        <f>10^((L29-90)/16.61)*100</f>
        <v>20.307010640893637</v>
      </c>
      <c r="N29" s="44">
        <v>85.4</v>
      </c>
      <c r="O29" s="44">
        <f>10^((N29-85)/10)*100</f>
        <v>109.64781961431865</v>
      </c>
      <c r="P29" s="51" t="s">
        <v>203</v>
      </c>
      <c r="Q29" s="51" t="s">
        <v>203</v>
      </c>
      <c r="R29" s="18" t="s">
        <v>187</v>
      </c>
      <c r="S29" s="18" t="s">
        <v>453</v>
      </c>
      <c r="T29" s="18" t="s">
        <v>189</v>
      </c>
    </row>
    <row r="30" spans="1:20" x14ac:dyDescent="0.25">
      <c r="A30" s="18" t="s">
        <v>125</v>
      </c>
      <c r="B30" s="18" t="s">
        <v>1318</v>
      </c>
      <c r="C30" s="18" t="s">
        <v>1233</v>
      </c>
      <c r="D30" s="18" t="s">
        <v>1415</v>
      </c>
      <c r="E30" s="48">
        <v>35936</v>
      </c>
      <c r="F30" s="48">
        <v>35936</v>
      </c>
      <c r="G30" s="45" t="s">
        <v>203</v>
      </c>
      <c r="H30" s="45" t="s">
        <v>188</v>
      </c>
      <c r="I30" s="54">
        <v>0.8569444444444444</v>
      </c>
      <c r="J30" s="51">
        <v>57.7</v>
      </c>
      <c r="K30" s="51">
        <f>10^((J30-90)/16.61)*100</f>
        <v>1.1360261286690365</v>
      </c>
      <c r="L30" s="44">
        <v>71.8</v>
      </c>
      <c r="M30" s="51">
        <f>10^((L30-90)/16.61)*100</f>
        <v>8.0218499359710584</v>
      </c>
      <c r="N30" s="44">
        <v>79</v>
      </c>
      <c r="O30" s="44">
        <f>10^((N30-85)/10)*100</f>
        <v>25.118864315095802</v>
      </c>
      <c r="P30" s="51" t="s">
        <v>203</v>
      </c>
      <c r="Q30" s="51" t="s">
        <v>203</v>
      </c>
      <c r="R30" s="18" t="s">
        <v>187</v>
      </c>
      <c r="S30" s="18" t="s">
        <v>453</v>
      </c>
      <c r="T30" s="18" t="s">
        <v>189</v>
      </c>
    </row>
    <row r="31" spans="1:20" x14ac:dyDescent="0.25">
      <c r="A31" s="18" t="s">
        <v>125</v>
      </c>
      <c r="B31" s="18" t="s">
        <v>1318</v>
      </c>
      <c r="C31" s="18" t="s">
        <v>1234</v>
      </c>
      <c r="D31" s="18" t="s">
        <v>1415</v>
      </c>
      <c r="E31" s="48">
        <v>35936</v>
      </c>
      <c r="F31" s="48">
        <v>35936</v>
      </c>
      <c r="G31" s="45" t="s">
        <v>203</v>
      </c>
      <c r="H31" s="45" t="s">
        <v>188</v>
      </c>
      <c r="I31" s="54">
        <v>0.85</v>
      </c>
      <c r="J31" s="51">
        <v>61.3</v>
      </c>
      <c r="K31" s="51">
        <f>10^((J31-90)/16.61)*100</f>
        <v>1.871221616212855</v>
      </c>
      <c r="L31" s="44">
        <v>71.400000000000006</v>
      </c>
      <c r="M31" s="51">
        <f>10^((L31-90)/16.61)*100</f>
        <v>7.5891415817536796</v>
      </c>
      <c r="N31" s="44">
        <v>78.599999999999994</v>
      </c>
      <c r="O31" s="44">
        <f>10^((N31-85)/10)*100</f>
        <v>22.908676527677695</v>
      </c>
      <c r="P31" s="51" t="s">
        <v>203</v>
      </c>
      <c r="Q31" s="51" t="s">
        <v>203</v>
      </c>
      <c r="R31" s="18" t="s">
        <v>187</v>
      </c>
      <c r="S31" s="18" t="s">
        <v>453</v>
      </c>
      <c r="T31" s="18" t="s">
        <v>189</v>
      </c>
    </row>
    <row r="32" spans="1:20" x14ac:dyDescent="0.25">
      <c r="A32" s="18" t="s">
        <v>125</v>
      </c>
      <c r="B32" s="18" t="s">
        <v>1318</v>
      </c>
      <c r="C32" s="45" t="s">
        <v>390</v>
      </c>
      <c r="D32" s="18" t="s">
        <v>1415</v>
      </c>
      <c r="E32" s="48">
        <v>35936</v>
      </c>
      <c r="F32" s="48">
        <v>35936</v>
      </c>
      <c r="G32" s="45" t="s">
        <v>203</v>
      </c>
      <c r="H32" s="45" t="s">
        <v>188</v>
      </c>
      <c r="I32" s="54">
        <v>0.84791666666666676</v>
      </c>
      <c r="J32" s="51">
        <v>66</v>
      </c>
      <c r="K32" s="51">
        <f>10^((J32-90)/16.61)*100</f>
        <v>3.5899408819568666</v>
      </c>
      <c r="L32" s="44">
        <v>73.2</v>
      </c>
      <c r="M32" s="51">
        <f>10^((L32-90)/16.61)*100</f>
        <v>9.7400482384645155</v>
      </c>
      <c r="N32" s="44">
        <v>80.7</v>
      </c>
      <c r="O32" s="44">
        <f>10^((N32-85)/10)*100</f>
        <v>37.153522909717275</v>
      </c>
      <c r="P32" s="51" t="s">
        <v>203</v>
      </c>
      <c r="Q32" s="51" t="s">
        <v>203</v>
      </c>
      <c r="R32" s="18" t="s">
        <v>187</v>
      </c>
      <c r="S32" s="18" t="s">
        <v>453</v>
      </c>
      <c r="T32" s="18" t="s">
        <v>189</v>
      </c>
    </row>
    <row r="33" spans="1:20" ht="30" x14ac:dyDescent="0.25">
      <c r="A33" s="18" t="s">
        <v>124</v>
      </c>
      <c r="B33" s="18" t="s">
        <v>1306</v>
      </c>
      <c r="C33" s="45" t="s">
        <v>1241</v>
      </c>
      <c r="D33" s="18" t="s">
        <v>1416</v>
      </c>
      <c r="E33" s="43">
        <v>36074</v>
      </c>
      <c r="F33" s="43">
        <v>36074</v>
      </c>
      <c r="G33" s="45" t="s">
        <v>203</v>
      </c>
      <c r="H33" s="45" t="s">
        <v>188</v>
      </c>
      <c r="I33" s="56">
        <v>0.38611111111111113</v>
      </c>
      <c r="J33" s="44">
        <v>79</v>
      </c>
      <c r="K33" s="44">
        <f t="shared" ref="K33:K69" si="4">10^((J33-90)/16.61)*100</f>
        <v>21.764482454510905</v>
      </c>
      <c r="L33" s="44">
        <v>86</v>
      </c>
      <c r="M33" s="44">
        <f t="shared" ref="M33:M52" si="5">10^((L33-90)/16.61)*100</f>
        <v>57.435607122741963</v>
      </c>
      <c r="N33" s="44">
        <v>87.7</v>
      </c>
      <c r="O33" s="44">
        <f t="shared" ref="O33:O69" si="6">10^((N33-85)/10)*100</f>
        <v>186.20871366628688</v>
      </c>
      <c r="P33" s="51" t="s">
        <v>203</v>
      </c>
      <c r="Q33" s="51" t="s">
        <v>203</v>
      </c>
      <c r="R33" s="18" t="s">
        <v>187</v>
      </c>
      <c r="S33" s="18" t="s">
        <v>453</v>
      </c>
      <c r="T33" s="18" t="s">
        <v>189</v>
      </c>
    </row>
    <row r="34" spans="1:20" ht="30" x14ac:dyDescent="0.25">
      <c r="A34" s="18" t="s">
        <v>124</v>
      </c>
      <c r="B34" s="18" t="s">
        <v>1307</v>
      </c>
      <c r="C34" s="45" t="s">
        <v>1241</v>
      </c>
      <c r="D34" s="18" t="s">
        <v>1416</v>
      </c>
      <c r="E34" s="43">
        <v>36074</v>
      </c>
      <c r="F34" s="43">
        <v>36074</v>
      </c>
      <c r="G34" s="45" t="s">
        <v>203</v>
      </c>
      <c r="H34" s="45" t="s">
        <v>188</v>
      </c>
      <c r="I34" s="56">
        <v>0.39166666666666666</v>
      </c>
      <c r="J34" s="44">
        <v>77.099999999999994</v>
      </c>
      <c r="K34" s="44">
        <f t="shared" si="4"/>
        <v>16.724741810426266</v>
      </c>
      <c r="L34" s="44">
        <v>85.4</v>
      </c>
      <c r="M34" s="44">
        <f t="shared" si="5"/>
        <v>52.851631534009044</v>
      </c>
      <c r="N34" s="44">
        <v>87.1</v>
      </c>
      <c r="O34" s="44">
        <f t="shared" si="6"/>
        <v>162.18100973589281</v>
      </c>
      <c r="P34" s="51" t="s">
        <v>203</v>
      </c>
      <c r="Q34" s="51" t="s">
        <v>203</v>
      </c>
      <c r="R34" s="18" t="s">
        <v>187</v>
      </c>
      <c r="S34" s="18" t="s">
        <v>453</v>
      </c>
      <c r="T34" s="18" t="s">
        <v>189</v>
      </c>
    </row>
    <row r="35" spans="1:20" ht="30" x14ac:dyDescent="0.25">
      <c r="A35" s="18" t="s">
        <v>124</v>
      </c>
      <c r="B35" s="18" t="s">
        <v>1308</v>
      </c>
      <c r="C35" s="45" t="s">
        <v>1241</v>
      </c>
      <c r="D35" s="18" t="s">
        <v>1416</v>
      </c>
      <c r="E35" s="43">
        <v>36074</v>
      </c>
      <c r="F35" s="43">
        <v>36074</v>
      </c>
      <c r="G35" s="45" t="s">
        <v>203</v>
      </c>
      <c r="H35" s="45" t="s">
        <v>188</v>
      </c>
      <c r="I35" s="56">
        <v>0.39444444444444443</v>
      </c>
      <c r="J35" s="44">
        <v>85.6</v>
      </c>
      <c r="K35" s="44">
        <f t="shared" si="4"/>
        <v>54.337460531877056</v>
      </c>
      <c r="L35" s="44">
        <v>89.2</v>
      </c>
      <c r="M35" s="44">
        <f t="shared" si="5"/>
        <v>89.502721945741044</v>
      </c>
      <c r="N35" s="44">
        <v>91.6</v>
      </c>
      <c r="O35" s="44">
        <f t="shared" si="6"/>
        <v>457.08818961487452</v>
      </c>
      <c r="P35" s="51" t="s">
        <v>203</v>
      </c>
      <c r="Q35" s="51" t="s">
        <v>203</v>
      </c>
      <c r="R35" s="18" t="s">
        <v>187</v>
      </c>
      <c r="S35" s="18" t="s">
        <v>453</v>
      </c>
      <c r="T35" s="18" t="s">
        <v>189</v>
      </c>
    </row>
    <row r="36" spans="1:20" ht="30" x14ac:dyDescent="0.25">
      <c r="A36" s="18" t="s">
        <v>124</v>
      </c>
      <c r="B36" s="18" t="s">
        <v>1309</v>
      </c>
      <c r="C36" s="45" t="s">
        <v>1241</v>
      </c>
      <c r="D36" s="18" t="s">
        <v>1416</v>
      </c>
      <c r="E36" s="43">
        <v>36074</v>
      </c>
      <c r="F36" s="43">
        <v>36074</v>
      </c>
      <c r="G36" s="45" t="s">
        <v>203</v>
      </c>
      <c r="H36" s="45" t="s">
        <v>188</v>
      </c>
      <c r="I36" s="56">
        <v>0.40138888888888885</v>
      </c>
      <c r="J36" s="44">
        <v>86.8</v>
      </c>
      <c r="K36" s="44">
        <f t="shared" si="4"/>
        <v>64.17191105937647</v>
      </c>
      <c r="L36" s="44">
        <v>90.3</v>
      </c>
      <c r="M36" s="44">
        <f t="shared" si="5"/>
        <v>104.24648224185206</v>
      </c>
      <c r="N36" s="44">
        <v>92.5</v>
      </c>
      <c r="O36" s="44">
        <f t="shared" si="6"/>
        <v>562.34132519034915</v>
      </c>
      <c r="P36" s="51" t="s">
        <v>203</v>
      </c>
      <c r="Q36" s="51" t="s">
        <v>203</v>
      </c>
      <c r="R36" s="18" t="s">
        <v>187</v>
      </c>
      <c r="S36" s="18" t="s">
        <v>453</v>
      </c>
      <c r="T36" s="18" t="s">
        <v>189</v>
      </c>
    </row>
    <row r="37" spans="1:20" ht="30" x14ac:dyDescent="0.25">
      <c r="A37" s="18" t="s">
        <v>124</v>
      </c>
      <c r="B37" s="18" t="s">
        <v>1310</v>
      </c>
      <c r="C37" s="45" t="s">
        <v>1241</v>
      </c>
      <c r="D37" s="18" t="s">
        <v>1416</v>
      </c>
      <c r="E37" s="43">
        <v>36074</v>
      </c>
      <c r="F37" s="43">
        <v>36074</v>
      </c>
      <c r="G37" s="45" t="s">
        <v>203</v>
      </c>
      <c r="H37" s="45" t="s">
        <v>188</v>
      </c>
      <c r="I37" s="56">
        <v>0.43194444444444446</v>
      </c>
      <c r="J37" s="44">
        <v>86.9</v>
      </c>
      <c r="K37" s="44">
        <f t="shared" si="4"/>
        <v>65.067698030344118</v>
      </c>
      <c r="L37" s="44">
        <v>90.5</v>
      </c>
      <c r="M37" s="44">
        <f t="shared" si="5"/>
        <v>107.17718545280246</v>
      </c>
      <c r="N37" s="44">
        <v>91.8</v>
      </c>
      <c r="O37" s="44">
        <f t="shared" si="6"/>
        <v>478.63009232263812</v>
      </c>
      <c r="P37" s="51" t="s">
        <v>203</v>
      </c>
      <c r="Q37" s="51" t="s">
        <v>203</v>
      </c>
      <c r="R37" s="18" t="s">
        <v>187</v>
      </c>
      <c r="S37" s="18" t="s">
        <v>453</v>
      </c>
      <c r="T37" s="18" t="s">
        <v>189</v>
      </c>
    </row>
    <row r="38" spans="1:20" ht="30" x14ac:dyDescent="0.25">
      <c r="A38" s="18" t="s">
        <v>124</v>
      </c>
      <c r="B38" s="18" t="s">
        <v>1311</v>
      </c>
      <c r="C38" s="45" t="s">
        <v>1241</v>
      </c>
      <c r="D38" s="18" t="s">
        <v>1416</v>
      </c>
      <c r="E38" s="43">
        <v>36074</v>
      </c>
      <c r="F38" s="43">
        <v>36074</v>
      </c>
      <c r="G38" s="45" t="s">
        <v>203</v>
      </c>
      <c r="H38" s="45" t="s">
        <v>188</v>
      </c>
      <c r="I38" s="56">
        <v>0.52986111111111112</v>
      </c>
      <c r="J38" s="44">
        <v>85.7</v>
      </c>
      <c r="K38" s="44">
        <f t="shared" si="4"/>
        <v>55.095966681629825</v>
      </c>
      <c r="L38" s="44">
        <v>90</v>
      </c>
      <c r="M38" s="44">
        <f t="shared" si="5"/>
        <v>100</v>
      </c>
      <c r="N38" s="44">
        <v>90.6</v>
      </c>
      <c r="O38" s="44">
        <f t="shared" si="6"/>
        <v>363.07805477010089</v>
      </c>
      <c r="P38" s="51" t="s">
        <v>203</v>
      </c>
      <c r="Q38" s="51" t="s">
        <v>203</v>
      </c>
      <c r="R38" s="18" t="s">
        <v>187</v>
      </c>
      <c r="S38" s="18" t="s">
        <v>453</v>
      </c>
      <c r="T38" s="18" t="s">
        <v>189</v>
      </c>
    </row>
    <row r="39" spans="1:20" ht="30" x14ac:dyDescent="0.25">
      <c r="A39" s="18" t="s">
        <v>124</v>
      </c>
      <c r="B39" s="18" t="s">
        <v>1307</v>
      </c>
      <c r="C39" s="45" t="s">
        <v>1241</v>
      </c>
      <c r="D39" s="18" t="s">
        <v>1416</v>
      </c>
      <c r="E39" s="43">
        <v>36075</v>
      </c>
      <c r="F39" s="43">
        <v>36075</v>
      </c>
      <c r="G39" s="45" t="s">
        <v>203</v>
      </c>
      <c r="H39" s="45" t="s">
        <v>188</v>
      </c>
      <c r="I39" s="56">
        <v>0.39097222222222222</v>
      </c>
      <c r="J39" s="44">
        <v>77.400000000000006</v>
      </c>
      <c r="K39" s="44">
        <f t="shared" si="4"/>
        <v>17.434955001401661</v>
      </c>
      <c r="L39" s="44">
        <v>84.6</v>
      </c>
      <c r="M39" s="44">
        <f t="shared" si="5"/>
        <v>47.303648815671622</v>
      </c>
      <c r="N39" s="44">
        <v>87.3</v>
      </c>
      <c r="O39" s="44">
        <f t="shared" si="6"/>
        <v>169.82436524617432</v>
      </c>
      <c r="P39" s="51" t="s">
        <v>203</v>
      </c>
      <c r="Q39" s="51" t="s">
        <v>203</v>
      </c>
      <c r="R39" s="18" t="s">
        <v>187</v>
      </c>
      <c r="S39" s="18" t="s">
        <v>453</v>
      </c>
      <c r="T39" s="18" t="s">
        <v>189</v>
      </c>
    </row>
    <row r="40" spans="1:20" ht="30" x14ac:dyDescent="0.25">
      <c r="A40" s="18" t="s">
        <v>124</v>
      </c>
      <c r="B40" s="18" t="s">
        <v>1312</v>
      </c>
      <c r="C40" s="45" t="s">
        <v>1241</v>
      </c>
      <c r="D40" s="18" t="s">
        <v>1416</v>
      </c>
      <c r="E40" s="43">
        <v>36075</v>
      </c>
      <c r="F40" s="43">
        <v>36075</v>
      </c>
      <c r="G40" s="45" t="s">
        <v>203</v>
      </c>
      <c r="H40" s="45" t="s">
        <v>188</v>
      </c>
      <c r="I40" s="56">
        <v>0.37777777777777777</v>
      </c>
      <c r="J40" s="44">
        <v>81.3</v>
      </c>
      <c r="K40" s="44">
        <f t="shared" si="4"/>
        <v>29.937749150286734</v>
      </c>
      <c r="L40" s="44">
        <v>86.8</v>
      </c>
      <c r="M40" s="44">
        <f t="shared" si="5"/>
        <v>64.17191105937647</v>
      </c>
      <c r="N40" s="44">
        <v>89.2</v>
      </c>
      <c r="O40" s="44">
        <f t="shared" si="6"/>
        <v>263.02679918953834</v>
      </c>
      <c r="P40" s="51" t="s">
        <v>203</v>
      </c>
      <c r="Q40" s="51" t="s">
        <v>203</v>
      </c>
      <c r="R40" s="18" t="s">
        <v>187</v>
      </c>
      <c r="S40" s="18" t="s">
        <v>453</v>
      </c>
      <c r="T40" s="18" t="s">
        <v>189</v>
      </c>
    </row>
    <row r="41" spans="1:20" ht="30" x14ac:dyDescent="0.25">
      <c r="A41" s="18" t="s">
        <v>124</v>
      </c>
      <c r="B41" s="18" t="s">
        <v>1313</v>
      </c>
      <c r="C41" s="45" t="s">
        <v>1241</v>
      </c>
      <c r="D41" s="18" t="s">
        <v>1416</v>
      </c>
      <c r="E41" s="43">
        <v>36075</v>
      </c>
      <c r="F41" s="43">
        <v>36075</v>
      </c>
      <c r="G41" s="45" t="s">
        <v>203</v>
      </c>
      <c r="H41" s="45" t="s">
        <v>188</v>
      </c>
      <c r="I41" s="56">
        <v>0.37708333333333338</v>
      </c>
      <c r="J41" s="44">
        <v>83.4</v>
      </c>
      <c r="K41" s="44">
        <f t="shared" si="4"/>
        <v>40.054287118815154</v>
      </c>
      <c r="L41" s="44">
        <v>87.5</v>
      </c>
      <c r="M41" s="44">
        <f t="shared" si="5"/>
        <v>70.711208565950045</v>
      </c>
      <c r="N41" s="44">
        <v>91.5</v>
      </c>
      <c r="O41" s="44">
        <f t="shared" si="6"/>
        <v>446.68359215096319</v>
      </c>
      <c r="P41" s="51" t="s">
        <v>203</v>
      </c>
      <c r="Q41" s="51" t="s">
        <v>203</v>
      </c>
      <c r="R41" s="18" t="s">
        <v>187</v>
      </c>
      <c r="S41" s="18" t="s">
        <v>453</v>
      </c>
      <c r="T41" s="18" t="s">
        <v>189</v>
      </c>
    </row>
    <row r="42" spans="1:20" ht="30" x14ac:dyDescent="0.25">
      <c r="A42" s="18" t="s">
        <v>124</v>
      </c>
      <c r="B42" s="18" t="s">
        <v>1310</v>
      </c>
      <c r="C42" s="45" t="s">
        <v>1241</v>
      </c>
      <c r="D42" s="18" t="s">
        <v>1416</v>
      </c>
      <c r="E42" s="43">
        <v>36075</v>
      </c>
      <c r="F42" s="43">
        <v>36075</v>
      </c>
      <c r="G42" s="45" t="s">
        <v>203</v>
      </c>
      <c r="H42" s="45" t="s">
        <v>188</v>
      </c>
      <c r="I42" s="56">
        <v>0.35902777777777778</v>
      </c>
      <c r="J42" s="44">
        <v>88.5</v>
      </c>
      <c r="K42" s="44">
        <f t="shared" si="4"/>
        <v>81.225605229436354</v>
      </c>
      <c r="L42" s="44">
        <v>90.7</v>
      </c>
      <c r="M42" s="44">
        <f t="shared" si="5"/>
        <v>110.19028013755575</v>
      </c>
      <c r="N42" s="44">
        <v>92.2</v>
      </c>
      <c r="O42" s="44">
        <f t="shared" si="6"/>
        <v>524.80746024977304</v>
      </c>
      <c r="P42" s="51" t="s">
        <v>203</v>
      </c>
      <c r="Q42" s="51" t="s">
        <v>203</v>
      </c>
      <c r="R42" s="18" t="s">
        <v>187</v>
      </c>
      <c r="S42" s="18" t="s">
        <v>453</v>
      </c>
      <c r="T42" s="18" t="s">
        <v>189</v>
      </c>
    </row>
    <row r="43" spans="1:20" ht="30" x14ac:dyDescent="0.25">
      <c r="A43" s="18" t="s">
        <v>124</v>
      </c>
      <c r="B43" s="18" t="s">
        <v>1309</v>
      </c>
      <c r="C43" s="45" t="s">
        <v>1241</v>
      </c>
      <c r="D43" s="18" t="s">
        <v>1416</v>
      </c>
      <c r="E43" s="43">
        <v>36075</v>
      </c>
      <c r="F43" s="43">
        <v>36075</v>
      </c>
      <c r="G43" s="45" t="s">
        <v>203</v>
      </c>
      <c r="H43" s="45" t="s">
        <v>188</v>
      </c>
      <c r="I43" s="56">
        <v>0.35902777777777778</v>
      </c>
      <c r="J43" s="44">
        <v>83.1</v>
      </c>
      <c r="K43" s="44">
        <f t="shared" si="4"/>
        <v>38.422675046136376</v>
      </c>
      <c r="L43" s="44">
        <v>87.2</v>
      </c>
      <c r="M43" s="44">
        <f t="shared" si="5"/>
        <v>67.830786272384614</v>
      </c>
      <c r="N43" s="44">
        <v>89.3</v>
      </c>
      <c r="O43" s="44">
        <f t="shared" si="6"/>
        <v>269.15348039269145</v>
      </c>
      <c r="P43" s="51" t="s">
        <v>203</v>
      </c>
      <c r="Q43" s="51" t="s">
        <v>203</v>
      </c>
      <c r="R43" s="18" t="s">
        <v>187</v>
      </c>
      <c r="S43" s="18" t="s">
        <v>453</v>
      </c>
      <c r="T43" s="18" t="s">
        <v>189</v>
      </c>
    </row>
    <row r="44" spans="1:20" ht="30" x14ac:dyDescent="0.25">
      <c r="A44" s="18" t="s">
        <v>124</v>
      </c>
      <c r="B44" s="18" t="s">
        <v>1306</v>
      </c>
      <c r="C44" s="45" t="s">
        <v>1241</v>
      </c>
      <c r="D44" s="18" t="s">
        <v>1416</v>
      </c>
      <c r="E44" s="43">
        <v>36075</v>
      </c>
      <c r="F44" s="43">
        <v>36075</v>
      </c>
      <c r="G44" s="45" t="s">
        <v>203</v>
      </c>
      <c r="H44" s="45" t="s">
        <v>188</v>
      </c>
      <c r="I44" s="56">
        <v>0.4152777777777778</v>
      </c>
      <c r="J44" s="44">
        <v>79</v>
      </c>
      <c r="K44" s="44">
        <f t="shared" si="4"/>
        <v>21.764482454510905</v>
      </c>
      <c r="L44" s="44">
        <v>86</v>
      </c>
      <c r="M44" s="44">
        <f t="shared" si="5"/>
        <v>57.435607122741963</v>
      </c>
      <c r="N44" s="44">
        <v>87.7</v>
      </c>
      <c r="O44" s="44">
        <f t="shared" si="6"/>
        <v>186.20871366628688</v>
      </c>
      <c r="P44" s="51" t="s">
        <v>203</v>
      </c>
      <c r="Q44" s="51" t="s">
        <v>203</v>
      </c>
      <c r="R44" s="18" t="s">
        <v>187</v>
      </c>
      <c r="S44" s="18" t="s">
        <v>453</v>
      </c>
      <c r="T44" s="18" t="s">
        <v>189</v>
      </c>
    </row>
    <row r="45" spans="1:20" ht="30" x14ac:dyDescent="0.25">
      <c r="A45" s="18" t="s">
        <v>124</v>
      </c>
      <c r="B45" s="18" t="s">
        <v>1307</v>
      </c>
      <c r="C45" s="45" t="s">
        <v>1241</v>
      </c>
      <c r="D45" s="18" t="s">
        <v>1416</v>
      </c>
      <c r="E45" s="43">
        <v>36076</v>
      </c>
      <c r="F45" s="43">
        <v>36076</v>
      </c>
      <c r="G45" s="45" t="s">
        <v>203</v>
      </c>
      <c r="H45" s="45" t="s">
        <v>188</v>
      </c>
      <c r="I45" s="56">
        <v>0.38819444444444445</v>
      </c>
      <c r="J45" s="44">
        <v>83.5</v>
      </c>
      <c r="K45" s="44">
        <f t="shared" si="4"/>
        <v>40.61341194368174</v>
      </c>
      <c r="L45" s="44">
        <v>87.9</v>
      </c>
      <c r="M45" s="44">
        <f t="shared" si="5"/>
        <v>74.742933413047325</v>
      </c>
      <c r="N45" s="44">
        <v>89.5</v>
      </c>
      <c r="O45" s="44">
        <f t="shared" si="6"/>
        <v>281.83829312644542</v>
      </c>
      <c r="P45" s="51" t="s">
        <v>203</v>
      </c>
      <c r="Q45" s="51" t="s">
        <v>203</v>
      </c>
      <c r="R45" s="18" t="s">
        <v>187</v>
      </c>
      <c r="S45" s="18" t="s">
        <v>453</v>
      </c>
      <c r="T45" s="18" t="s">
        <v>189</v>
      </c>
    </row>
    <row r="46" spans="1:20" ht="30" x14ac:dyDescent="0.25">
      <c r="A46" s="18" t="s">
        <v>124</v>
      </c>
      <c r="B46" s="18" t="s">
        <v>1306</v>
      </c>
      <c r="C46" s="45" t="s">
        <v>1241</v>
      </c>
      <c r="D46" s="18" t="s">
        <v>1416</v>
      </c>
      <c r="E46" s="43">
        <v>36076</v>
      </c>
      <c r="F46" s="43">
        <v>36076</v>
      </c>
      <c r="G46" s="45" t="s">
        <v>203</v>
      </c>
      <c r="H46" s="45" t="s">
        <v>188</v>
      </c>
      <c r="I46" s="56">
        <v>0.39999999999999997</v>
      </c>
      <c r="J46" s="44">
        <v>81.599999999999994</v>
      </c>
      <c r="K46" s="44">
        <f t="shared" si="4"/>
        <v>31.209050351563882</v>
      </c>
      <c r="L46" s="44">
        <v>87.1</v>
      </c>
      <c r="M46" s="44">
        <f t="shared" si="5"/>
        <v>66.89695986676999</v>
      </c>
      <c r="N46" s="44">
        <v>88.8</v>
      </c>
      <c r="O46" s="44">
        <f t="shared" si="6"/>
        <v>239.88329190194889</v>
      </c>
      <c r="P46" s="51" t="s">
        <v>203</v>
      </c>
      <c r="Q46" s="51" t="s">
        <v>203</v>
      </c>
      <c r="R46" s="18" t="s">
        <v>187</v>
      </c>
      <c r="S46" s="18" t="s">
        <v>453</v>
      </c>
      <c r="T46" s="18" t="s">
        <v>189</v>
      </c>
    </row>
    <row r="47" spans="1:20" ht="30" x14ac:dyDescent="0.25">
      <c r="A47" s="18" t="s">
        <v>124</v>
      </c>
      <c r="B47" s="18" t="s">
        <v>1314</v>
      </c>
      <c r="C47" s="45" t="s">
        <v>1241</v>
      </c>
      <c r="D47" s="18" t="s">
        <v>1416</v>
      </c>
      <c r="E47" s="43">
        <v>36076</v>
      </c>
      <c r="F47" s="43">
        <v>36076</v>
      </c>
      <c r="G47" s="45" t="s">
        <v>203</v>
      </c>
      <c r="H47" s="45" t="s">
        <v>188</v>
      </c>
      <c r="I47" s="56">
        <v>0.36736111111111108</v>
      </c>
      <c r="J47" s="44">
        <v>79</v>
      </c>
      <c r="K47" s="44">
        <f t="shared" si="4"/>
        <v>21.764482454510905</v>
      </c>
      <c r="L47" s="44">
        <v>83.9</v>
      </c>
      <c r="M47" s="44">
        <f t="shared" si="5"/>
        <v>42.929057587130494</v>
      </c>
      <c r="N47" s="44">
        <v>87.8</v>
      </c>
      <c r="O47" s="44">
        <f t="shared" si="6"/>
        <v>190.54607179632458</v>
      </c>
      <c r="P47" s="51" t="s">
        <v>203</v>
      </c>
      <c r="Q47" s="51" t="s">
        <v>203</v>
      </c>
      <c r="R47" s="18" t="s">
        <v>187</v>
      </c>
      <c r="S47" s="18" t="s">
        <v>453</v>
      </c>
      <c r="T47" s="18" t="s">
        <v>189</v>
      </c>
    </row>
    <row r="48" spans="1:20" ht="30" x14ac:dyDescent="0.25">
      <c r="A48" s="18" t="s">
        <v>124</v>
      </c>
      <c r="B48" s="18" t="s">
        <v>1315</v>
      </c>
      <c r="C48" s="45" t="s">
        <v>1241</v>
      </c>
      <c r="D48" s="18" t="s">
        <v>1416</v>
      </c>
      <c r="E48" s="43">
        <v>36076</v>
      </c>
      <c r="F48" s="43">
        <v>36076</v>
      </c>
      <c r="G48" s="45" t="s">
        <v>203</v>
      </c>
      <c r="H48" s="45" t="s">
        <v>188</v>
      </c>
      <c r="I48" s="56">
        <v>0.30069444444444443</v>
      </c>
      <c r="J48" s="44">
        <v>85.8</v>
      </c>
      <c r="K48" s="44">
        <f t="shared" si="4"/>
        <v>55.865060951872138</v>
      </c>
      <c r="L48" s="44">
        <v>88.3</v>
      </c>
      <c r="M48" s="44">
        <f t="shared" si="5"/>
        <v>79.004534195973491</v>
      </c>
      <c r="N48" s="44">
        <v>91.3</v>
      </c>
      <c r="O48" s="44">
        <f t="shared" si="6"/>
        <v>426.57951880159237</v>
      </c>
      <c r="P48" s="51" t="s">
        <v>203</v>
      </c>
      <c r="Q48" s="51" t="s">
        <v>203</v>
      </c>
      <c r="R48" s="18" t="s">
        <v>187</v>
      </c>
      <c r="S48" s="18" t="s">
        <v>453</v>
      </c>
      <c r="T48" s="18" t="s">
        <v>189</v>
      </c>
    </row>
    <row r="49" spans="1:20" x14ac:dyDescent="0.25">
      <c r="A49" s="18" t="s">
        <v>123</v>
      </c>
      <c r="B49" s="18" t="s">
        <v>1299</v>
      </c>
      <c r="C49" s="45" t="s">
        <v>1235</v>
      </c>
      <c r="D49" s="18" t="s">
        <v>1300</v>
      </c>
      <c r="E49" s="43">
        <v>36032</v>
      </c>
      <c r="F49" s="43">
        <v>36032</v>
      </c>
      <c r="G49" s="45" t="s">
        <v>203</v>
      </c>
      <c r="H49" s="45" t="s">
        <v>188</v>
      </c>
      <c r="I49" s="56">
        <v>0.32361111111111113</v>
      </c>
      <c r="J49" s="44">
        <v>70</v>
      </c>
      <c r="K49" s="44">
        <f t="shared" si="4"/>
        <v>6.2503750927278157</v>
      </c>
      <c r="L49" s="44">
        <v>85.6</v>
      </c>
      <c r="M49" s="44">
        <f t="shared" si="5"/>
        <v>54.337460531877056</v>
      </c>
      <c r="N49" s="44">
        <v>86.7</v>
      </c>
      <c r="O49" s="44">
        <f t="shared" si="6"/>
        <v>147.91083881682084</v>
      </c>
      <c r="P49" s="51" t="s">
        <v>203</v>
      </c>
      <c r="Q49" s="51" t="s">
        <v>203</v>
      </c>
      <c r="R49" s="18" t="s">
        <v>187</v>
      </c>
      <c r="S49" s="18" t="s">
        <v>453</v>
      </c>
      <c r="T49" s="18" t="s">
        <v>189</v>
      </c>
    </row>
    <row r="50" spans="1:20" x14ac:dyDescent="0.25">
      <c r="A50" s="18" t="s">
        <v>123</v>
      </c>
      <c r="B50" s="18" t="s">
        <v>1299</v>
      </c>
      <c r="C50" s="45" t="s">
        <v>1236</v>
      </c>
      <c r="D50" s="18" t="s">
        <v>1300</v>
      </c>
      <c r="E50" s="43">
        <v>36032</v>
      </c>
      <c r="F50" s="43">
        <v>36032</v>
      </c>
      <c r="G50" s="45" t="s">
        <v>203</v>
      </c>
      <c r="H50" s="45" t="s">
        <v>188</v>
      </c>
      <c r="I50" s="56">
        <v>0.32013888888888892</v>
      </c>
      <c r="J50" s="44">
        <v>76.099999999999994</v>
      </c>
      <c r="K50" s="44">
        <f t="shared" si="4"/>
        <v>14.559777092804355</v>
      </c>
      <c r="L50" s="44">
        <v>82.9</v>
      </c>
      <c r="M50" s="44">
        <f t="shared" si="5"/>
        <v>37.372027404520566</v>
      </c>
      <c r="N50" s="44">
        <v>85.9</v>
      </c>
      <c r="O50" s="44">
        <f t="shared" si="6"/>
        <v>123.02687708123831</v>
      </c>
      <c r="P50" s="51" t="s">
        <v>203</v>
      </c>
      <c r="Q50" s="51" t="s">
        <v>203</v>
      </c>
      <c r="R50" s="18" t="s">
        <v>187</v>
      </c>
      <c r="S50" s="18" t="s">
        <v>453</v>
      </c>
      <c r="T50" s="18" t="s">
        <v>189</v>
      </c>
    </row>
    <row r="51" spans="1:20" x14ac:dyDescent="0.25">
      <c r="A51" s="18" t="s">
        <v>123</v>
      </c>
      <c r="B51" s="18" t="s">
        <v>1299</v>
      </c>
      <c r="C51" s="45" t="s">
        <v>1236</v>
      </c>
      <c r="D51" s="18" t="s">
        <v>1300</v>
      </c>
      <c r="E51" s="43">
        <v>36032</v>
      </c>
      <c r="F51" s="43">
        <v>36032</v>
      </c>
      <c r="G51" s="45" t="s">
        <v>203</v>
      </c>
      <c r="H51" s="45" t="s">
        <v>188</v>
      </c>
      <c r="I51" s="56">
        <v>0.32222222222222224</v>
      </c>
      <c r="J51" s="44">
        <v>77.7</v>
      </c>
      <c r="K51" s="44">
        <f t="shared" si="4"/>
        <v>18.175327269411081</v>
      </c>
      <c r="L51" s="44">
        <v>86.3</v>
      </c>
      <c r="M51" s="44">
        <f t="shared" si="5"/>
        <v>59.874599979709117</v>
      </c>
      <c r="N51" s="44">
        <v>87.7</v>
      </c>
      <c r="O51" s="44">
        <f t="shared" si="6"/>
        <v>186.20871366628688</v>
      </c>
      <c r="P51" s="51" t="s">
        <v>203</v>
      </c>
      <c r="Q51" s="51" t="s">
        <v>203</v>
      </c>
      <c r="R51" s="18" t="s">
        <v>187</v>
      </c>
      <c r="S51" s="18" t="s">
        <v>453</v>
      </c>
      <c r="T51" s="18" t="s">
        <v>189</v>
      </c>
    </row>
    <row r="52" spans="1:20" x14ac:dyDescent="0.25">
      <c r="A52" s="18" t="s">
        <v>123</v>
      </c>
      <c r="B52" s="18" t="s">
        <v>1299</v>
      </c>
      <c r="C52" s="45" t="s">
        <v>736</v>
      </c>
      <c r="D52" s="18" t="s">
        <v>1300</v>
      </c>
      <c r="E52" s="43">
        <v>36032</v>
      </c>
      <c r="F52" s="43">
        <v>36032</v>
      </c>
      <c r="G52" s="45" t="s">
        <v>203</v>
      </c>
      <c r="H52" s="45" t="s">
        <v>188</v>
      </c>
      <c r="I52" s="56">
        <v>0.32083333333333336</v>
      </c>
      <c r="J52" s="44">
        <v>73.3</v>
      </c>
      <c r="K52" s="44">
        <f t="shared" si="4"/>
        <v>9.8760112815557353</v>
      </c>
      <c r="L52" s="44">
        <v>82.3</v>
      </c>
      <c r="M52" s="44">
        <f t="shared" si="5"/>
        <v>34.389340010659069</v>
      </c>
      <c r="N52" s="44">
        <v>85.8</v>
      </c>
      <c r="O52" s="44">
        <f t="shared" si="6"/>
        <v>120.22644346174121</v>
      </c>
      <c r="P52" s="51" t="s">
        <v>203</v>
      </c>
      <c r="Q52" s="51" t="s">
        <v>203</v>
      </c>
      <c r="R52" s="18" t="s">
        <v>187</v>
      </c>
      <c r="S52" s="18" t="s">
        <v>453</v>
      </c>
      <c r="T52" s="18" t="s">
        <v>189</v>
      </c>
    </row>
    <row r="53" spans="1:20" x14ac:dyDescent="0.25">
      <c r="A53" s="18" t="s">
        <v>122</v>
      </c>
      <c r="B53" s="18" t="s">
        <v>622</v>
      </c>
      <c r="C53" s="18" t="s">
        <v>1212</v>
      </c>
      <c r="D53" s="18" t="s">
        <v>1417</v>
      </c>
      <c r="E53" s="48">
        <v>36207</v>
      </c>
      <c r="F53" s="48">
        <v>36207</v>
      </c>
      <c r="G53" s="45" t="s">
        <v>203</v>
      </c>
      <c r="H53" s="45" t="s">
        <v>188</v>
      </c>
      <c r="I53" s="54">
        <v>0.39444444444444443</v>
      </c>
      <c r="J53" s="51">
        <v>81.2</v>
      </c>
      <c r="K53" s="51">
        <f t="shared" si="4"/>
        <v>29.525596170533031</v>
      </c>
      <c r="L53" s="51" t="s">
        <v>203</v>
      </c>
      <c r="M53" s="51" t="s">
        <v>203</v>
      </c>
      <c r="N53" s="51">
        <v>88.2</v>
      </c>
      <c r="O53" s="51">
        <f t="shared" si="6"/>
        <v>208.9296130854041</v>
      </c>
      <c r="P53" s="51" t="s">
        <v>203</v>
      </c>
      <c r="Q53" s="51" t="s">
        <v>203</v>
      </c>
      <c r="R53" s="18" t="s">
        <v>624</v>
      </c>
      <c r="S53" s="18" t="s">
        <v>453</v>
      </c>
      <c r="T53" s="18" t="s">
        <v>189</v>
      </c>
    </row>
    <row r="54" spans="1:20" x14ac:dyDescent="0.25">
      <c r="A54" s="18" t="s">
        <v>122</v>
      </c>
      <c r="B54" s="18" t="s">
        <v>622</v>
      </c>
      <c r="C54" s="18" t="s">
        <v>1213</v>
      </c>
      <c r="D54" s="18" t="s">
        <v>1417</v>
      </c>
      <c r="E54" s="48">
        <v>36207</v>
      </c>
      <c r="F54" s="48">
        <v>36207</v>
      </c>
      <c r="G54" s="45" t="s">
        <v>203</v>
      </c>
      <c r="H54" s="45" t="s">
        <v>188</v>
      </c>
      <c r="I54" s="54">
        <v>0.3972222222222222</v>
      </c>
      <c r="J54" s="51">
        <v>77.099999999999994</v>
      </c>
      <c r="K54" s="51">
        <f t="shared" si="4"/>
        <v>16.724741810426266</v>
      </c>
      <c r="L54" s="51" t="s">
        <v>203</v>
      </c>
      <c r="M54" s="51" t="s">
        <v>203</v>
      </c>
      <c r="N54" s="51">
        <v>86.4</v>
      </c>
      <c r="O54" s="51">
        <f t="shared" si="6"/>
        <v>138.03842646028869</v>
      </c>
      <c r="P54" s="51" t="s">
        <v>203</v>
      </c>
      <c r="Q54" s="51" t="s">
        <v>203</v>
      </c>
      <c r="R54" s="18" t="s">
        <v>624</v>
      </c>
      <c r="S54" s="18" t="s">
        <v>453</v>
      </c>
      <c r="T54" s="18" t="s">
        <v>189</v>
      </c>
    </row>
    <row r="55" spans="1:20" x14ac:dyDescent="0.25">
      <c r="A55" s="18" t="s">
        <v>122</v>
      </c>
      <c r="B55" s="18" t="s">
        <v>622</v>
      </c>
      <c r="C55" s="18" t="s">
        <v>1214</v>
      </c>
      <c r="D55" s="18" t="s">
        <v>1417</v>
      </c>
      <c r="E55" s="48">
        <v>36207</v>
      </c>
      <c r="F55" s="48">
        <v>36207</v>
      </c>
      <c r="G55" s="45" t="s">
        <v>203</v>
      </c>
      <c r="H55" s="45" t="s">
        <v>188</v>
      </c>
      <c r="I55" s="54">
        <v>0.39999999999999997</v>
      </c>
      <c r="J55" s="51">
        <v>74</v>
      </c>
      <c r="K55" s="51">
        <f t="shared" si="4"/>
        <v>10.882404497562872</v>
      </c>
      <c r="L55" s="51" t="s">
        <v>203</v>
      </c>
      <c r="M55" s="51" t="s">
        <v>203</v>
      </c>
      <c r="N55" s="51">
        <v>85.1</v>
      </c>
      <c r="O55" s="51">
        <f t="shared" si="6"/>
        <v>102.32929922807527</v>
      </c>
      <c r="P55" s="51" t="s">
        <v>203</v>
      </c>
      <c r="Q55" s="51" t="s">
        <v>203</v>
      </c>
      <c r="R55" s="18" t="s">
        <v>624</v>
      </c>
      <c r="S55" s="18" t="s">
        <v>453</v>
      </c>
      <c r="T55" s="18" t="s">
        <v>189</v>
      </c>
    </row>
    <row r="56" spans="1:20" x14ac:dyDescent="0.25">
      <c r="A56" s="18" t="s">
        <v>122</v>
      </c>
      <c r="B56" s="18" t="s">
        <v>622</v>
      </c>
      <c r="C56" s="18" t="s">
        <v>1215</v>
      </c>
      <c r="D56" s="18" t="s">
        <v>1418</v>
      </c>
      <c r="E56" s="48">
        <v>36207</v>
      </c>
      <c r="F56" s="48">
        <v>36207</v>
      </c>
      <c r="G56" s="45" t="s">
        <v>203</v>
      </c>
      <c r="H56" s="45" t="s">
        <v>188</v>
      </c>
      <c r="I56" s="54">
        <v>0.4055555555555555</v>
      </c>
      <c r="J56" s="51">
        <v>86.4</v>
      </c>
      <c r="K56" s="51">
        <f t="shared" si="4"/>
        <v>60.710400030982278</v>
      </c>
      <c r="L56" s="51" t="s">
        <v>203</v>
      </c>
      <c r="M56" s="51" t="s">
        <v>203</v>
      </c>
      <c r="N56" s="51">
        <v>92.2</v>
      </c>
      <c r="O56" s="51">
        <f t="shared" si="6"/>
        <v>524.80746024977304</v>
      </c>
      <c r="P56" s="51" t="s">
        <v>203</v>
      </c>
      <c r="Q56" s="51" t="s">
        <v>203</v>
      </c>
      <c r="R56" s="18" t="s">
        <v>624</v>
      </c>
      <c r="S56" s="18" t="s">
        <v>453</v>
      </c>
      <c r="T56" s="18" t="s">
        <v>189</v>
      </c>
    </row>
    <row r="57" spans="1:20" x14ac:dyDescent="0.25">
      <c r="A57" s="18" t="s">
        <v>122</v>
      </c>
      <c r="B57" s="18" t="s">
        <v>622</v>
      </c>
      <c r="C57" s="18" t="s">
        <v>1216</v>
      </c>
      <c r="D57" s="18" t="s">
        <v>1418</v>
      </c>
      <c r="E57" s="48">
        <v>36207</v>
      </c>
      <c r="F57" s="48">
        <v>36207</v>
      </c>
      <c r="G57" s="45" t="s">
        <v>203</v>
      </c>
      <c r="H57" s="45" t="s">
        <v>188</v>
      </c>
      <c r="I57" s="54">
        <v>0.35972222222222222</v>
      </c>
      <c r="J57" s="51">
        <v>84</v>
      </c>
      <c r="K57" s="51">
        <f t="shared" si="4"/>
        <v>43.528311837590387</v>
      </c>
      <c r="L57" s="51" t="s">
        <v>203</v>
      </c>
      <c r="M57" s="51" t="s">
        <v>203</v>
      </c>
      <c r="N57" s="51">
        <v>90.3</v>
      </c>
      <c r="O57" s="51">
        <f t="shared" si="6"/>
        <v>338.84415613920231</v>
      </c>
      <c r="P57" s="51" t="s">
        <v>203</v>
      </c>
      <c r="Q57" s="51" t="s">
        <v>203</v>
      </c>
      <c r="R57" s="18" t="s">
        <v>624</v>
      </c>
      <c r="S57" s="18" t="s">
        <v>453</v>
      </c>
      <c r="T57" s="18" t="s">
        <v>189</v>
      </c>
    </row>
    <row r="58" spans="1:20" x14ac:dyDescent="0.25">
      <c r="A58" s="18" t="s">
        <v>122</v>
      </c>
      <c r="B58" s="18" t="s">
        <v>622</v>
      </c>
      <c r="C58" s="18" t="s">
        <v>1217</v>
      </c>
      <c r="D58" s="18" t="s">
        <v>1418</v>
      </c>
      <c r="E58" s="48">
        <v>36207</v>
      </c>
      <c r="F58" s="48">
        <v>36207</v>
      </c>
      <c r="G58" s="45" t="s">
        <v>203</v>
      </c>
      <c r="H58" s="45" t="s">
        <v>188</v>
      </c>
      <c r="I58" s="54">
        <v>0.35486111111111113</v>
      </c>
      <c r="J58" s="51">
        <v>73.5</v>
      </c>
      <c r="K58" s="51">
        <f t="shared" si="4"/>
        <v>10.153657657258739</v>
      </c>
      <c r="L58" s="51" t="s">
        <v>203</v>
      </c>
      <c r="M58" s="51" t="s">
        <v>203</v>
      </c>
      <c r="N58" s="51">
        <v>86.4</v>
      </c>
      <c r="O58" s="51">
        <f t="shared" si="6"/>
        <v>138.03842646028869</v>
      </c>
      <c r="P58" s="51" t="s">
        <v>203</v>
      </c>
      <c r="Q58" s="51" t="s">
        <v>203</v>
      </c>
      <c r="R58" s="18" t="s">
        <v>624</v>
      </c>
      <c r="S58" s="18" t="s">
        <v>453</v>
      </c>
      <c r="T58" s="18" t="s">
        <v>189</v>
      </c>
    </row>
    <row r="59" spans="1:20" x14ac:dyDescent="0.25">
      <c r="A59" s="18" t="s">
        <v>122</v>
      </c>
      <c r="B59" s="18" t="s">
        <v>622</v>
      </c>
      <c r="C59" s="18" t="s">
        <v>1218</v>
      </c>
      <c r="D59" s="18" t="s">
        <v>1419</v>
      </c>
      <c r="E59" s="48">
        <v>36207</v>
      </c>
      <c r="F59" s="48">
        <v>36207</v>
      </c>
      <c r="G59" s="45" t="s">
        <v>203</v>
      </c>
      <c r="H59" s="45" t="s">
        <v>188</v>
      </c>
      <c r="I59" s="54">
        <v>0.4069444444444445</v>
      </c>
      <c r="J59" s="51">
        <v>79.400000000000006</v>
      </c>
      <c r="K59" s="51">
        <f t="shared" si="4"/>
        <v>23.00542298537772</v>
      </c>
      <c r="L59" s="51" t="s">
        <v>203</v>
      </c>
      <c r="M59" s="51" t="s">
        <v>203</v>
      </c>
      <c r="N59" s="51">
        <v>87.4</v>
      </c>
      <c r="O59" s="51">
        <f t="shared" si="6"/>
        <v>173.78008287493779</v>
      </c>
      <c r="P59" s="51" t="s">
        <v>203</v>
      </c>
      <c r="Q59" s="51" t="s">
        <v>203</v>
      </c>
      <c r="R59" s="18" t="s">
        <v>624</v>
      </c>
      <c r="S59" s="18" t="s">
        <v>453</v>
      </c>
      <c r="T59" s="18" t="s">
        <v>189</v>
      </c>
    </row>
    <row r="60" spans="1:20" x14ac:dyDescent="0.25">
      <c r="A60" s="18" t="s">
        <v>122</v>
      </c>
      <c r="B60" s="18" t="s">
        <v>622</v>
      </c>
      <c r="C60" s="18" t="s">
        <v>1219</v>
      </c>
      <c r="D60" s="18" t="s">
        <v>1419</v>
      </c>
      <c r="E60" s="48">
        <v>36207</v>
      </c>
      <c r="F60" s="48">
        <v>36207</v>
      </c>
      <c r="G60" s="45" t="s">
        <v>203</v>
      </c>
      <c r="H60" s="45" t="s">
        <v>188</v>
      </c>
      <c r="I60" s="54">
        <v>0.40486111111111112</v>
      </c>
      <c r="J60" s="51">
        <v>82.1</v>
      </c>
      <c r="K60" s="51">
        <f t="shared" si="4"/>
        <v>33.44898177335412</v>
      </c>
      <c r="L60" s="51" t="s">
        <v>203</v>
      </c>
      <c r="M60" s="51" t="s">
        <v>203</v>
      </c>
      <c r="N60" s="51">
        <v>89.8</v>
      </c>
      <c r="O60" s="51">
        <f t="shared" si="6"/>
        <v>301.99517204020145</v>
      </c>
      <c r="P60" s="51" t="s">
        <v>203</v>
      </c>
      <c r="Q60" s="51" t="s">
        <v>203</v>
      </c>
      <c r="R60" s="18" t="s">
        <v>624</v>
      </c>
      <c r="S60" s="18" t="s">
        <v>453</v>
      </c>
      <c r="T60" s="18" t="s">
        <v>189</v>
      </c>
    </row>
    <row r="61" spans="1:20" x14ac:dyDescent="0.25">
      <c r="A61" s="18" t="s">
        <v>122</v>
      </c>
      <c r="B61" s="18" t="s">
        <v>622</v>
      </c>
      <c r="C61" s="18" t="s">
        <v>1219</v>
      </c>
      <c r="D61" s="18" t="s">
        <v>1419</v>
      </c>
      <c r="E61" s="48">
        <v>36207</v>
      </c>
      <c r="F61" s="48">
        <v>36207</v>
      </c>
      <c r="G61" s="45" t="s">
        <v>203</v>
      </c>
      <c r="H61" s="45" t="s">
        <v>188</v>
      </c>
      <c r="I61" s="54">
        <v>0.39652777777777781</v>
      </c>
      <c r="J61" s="51">
        <v>77.5</v>
      </c>
      <c r="K61" s="51">
        <f t="shared" si="4"/>
        <v>17.678332598730968</v>
      </c>
      <c r="L61" s="51" t="s">
        <v>203</v>
      </c>
      <c r="M61" s="51" t="s">
        <v>203</v>
      </c>
      <c r="N61" s="51">
        <v>86.6</v>
      </c>
      <c r="O61" s="51">
        <f t="shared" si="6"/>
        <v>144.54397707459256</v>
      </c>
      <c r="P61" s="51" t="s">
        <v>203</v>
      </c>
      <c r="Q61" s="51" t="s">
        <v>203</v>
      </c>
      <c r="R61" s="18" t="s">
        <v>624</v>
      </c>
      <c r="S61" s="18" t="s">
        <v>453</v>
      </c>
      <c r="T61" s="18" t="s">
        <v>189</v>
      </c>
    </row>
    <row r="62" spans="1:20" x14ac:dyDescent="0.25">
      <c r="A62" s="18" t="s">
        <v>122</v>
      </c>
      <c r="B62" s="18" t="s">
        <v>622</v>
      </c>
      <c r="C62" s="18" t="s">
        <v>1220</v>
      </c>
      <c r="D62" s="18" t="s">
        <v>1419</v>
      </c>
      <c r="E62" s="48">
        <v>36207</v>
      </c>
      <c r="F62" s="48">
        <v>36207</v>
      </c>
      <c r="G62" s="45" t="s">
        <v>203</v>
      </c>
      <c r="H62" s="45" t="s">
        <v>188</v>
      </c>
      <c r="I62" s="54">
        <v>0.40347222222222223</v>
      </c>
      <c r="J62" s="51">
        <v>73.8</v>
      </c>
      <c r="K62" s="51">
        <f t="shared" si="4"/>
        <v>10.584830926572684</v>
      </c>
      <c r="L62" s="51" t="s">
        <v>203</v>
      </c>
      <c r="M62" s="51" t="s">
        <v>203</v>
      </c>
      <c r="N62" s="51">
        <v>85.7</v>
      </c>
      <c r="O62" s="51">
        <f t="shared" si="6"/>
        <v>117.48975549395304</v>
      </c>
      <c r="P62" s="51" t="s">
        <v>203</v>
      </c>
      <c r="Q62" s="51" t="s">
        <v>203</v>
      </c>
      <c r="R62" s="18" t="s">
        <v>624</v>
      </c>
      <c r="S62" s="18" t="s">
        <v>453</v>
      </c>
      <c r="T62" s="18" t="s">
        <v>189</v>
      </c>
    </row>
    <row r="63" spans="1:20" x14ac:dyDescent="0.25">
      <c r="A63" s="18" t="s">
        <v>122</v>
      </c>
      <c r="B63" s="18" t="s">
        <v>622</v>
      </c>
      <c r="C63" s="18" t="s">
        <v>1221</v>
      </c>
      <c r="D63" s="18" t="s">
        <v>1419</v>
      </c>
      <c r="E63" s="48">
        <v>36207</v>
      </c>
      <c r="F63" s="48">
        <v>36207</v>
      </c>
      <c r="G63" s="45" t="s">
        <v>203</v>
      </c>
      <c r="H63" s="45" t="s">
        <v>188</v>
      </c>
      <c r="I63" s="54">
        <v>0.40208333333333335</v>
      </c>
      <c r="J63" s="51">
        <v>73.2</v>
      </c>
      <c r="K63" s="51">
        <f t="shared" si="4"/>
        <v>9.7400482384645155</v>
      </c>
      <c r="L63" s="51" t="s">
        <v>203</v>
      </c>
      <c r="M63" s="51" t="s">
        <v>203</v>
      </c>
      <c r="N63" s="51">
        <v>85.3</v>
      </c>
      <c r="O63" s="51">
        <f t="shared" si="6"/>
        <v>107.15193052376057</v>
      </c>
      <c r="P63" s="51" t="s">
        <v>203</v>
      </c>
      <c r="Q63" s="51" t="s">
        <v>203</v>
      </c>
      <c r="R63" s="18" t="s">
        <v>624</v>
      </c>
      <c r="S63" s="18" t="s">
        <v>453</v>
      </c>
      <c r="T63" s="18" t="s">
        <v>189</v>
      </c>
    </row>
    <row r="64" spans="1:20" x14ac:dyDescent="0.25">
      <c r="A64" s="18" t="s">
        <v>122</v>
      </c>
      <c r="B64" s="18" t="s">
        <v>622</v>
      </c>
      <c r="C64" s="18" t="s">
        <v>1221</v>
      </c>
      <c r="D64" s="18" t="s">
        <v>1419</v>
      </c>
      <c r="E64" s="48">
        <v>36207</v>
      </c>
      <c r="F64" s="48">
        <v>36207</v>
      </c>
      <c r="G64" s="45" t="s">
        <v>203</v>
      </c>
      <c r="H64" s="45" t="s">
        <v>188</v>
      </c>
      <c r="I64" s="54">
        <v>0.40069444444444446</v>
      </c>
      <c r="J64" s="51">
        <v>74.099999999999994</v>
      </c>
      <c r="K64" s="51">
        <f t="shared" si="4"/>
        <v>11.034313892199656</v>
      </c>
      <c r="L64" s="51" t="s">
        <v>203</v>
      </c>
      <c r="M64" s="51" t="s">
        <v>203</v>
      </c>
      <c r="N64" s="51">
        <v>85.5</v>
      </c>
      <c r="O64" s="51">
        <f t="shared" si="6"/>
        <v>112.20184543019636</v>
      </c>
      <c r="P64" s="51" t="s">
        <v>203</v>
      </c>
      <c r="Q64" s="51" t="s">
        <v>203</v>
      </c>
      <c r="R64" s="18" t="s">
        <v>624</v>
      </c>
      <c r="S64" s="18" t="s">
        <v>453</v>
      </c>
      <c r="T64" s="18" t="s">
        <v>189</v>
      </c>
    </row>
    <row r="65" spans="1:20" x14ac:dyDescent="0.25">
      <c r="A65" s="18" t="s">
        <v>122</v>
      </c>
      <c r="B65" s="18" t="s">
        <v>622</v>
      </c>
      <c r="C65" s="18" t="s">
        <v>1222</v>
      </c>
      <c r="D65" s="18" t="s">
        <v>1420</v>
      </c>
      <c r="E65" s="48">
        <v>36207</v>
      </c>
      <c r="F65" s="48">
        <v>36207</v>
      </c>
      <c r="G65" s="45" t="s">
        <v>203</v>
      </c>
      <c r="H65" s="45" t="s">
        <v>188</v>
      </c>
      <c r="I65" s="54">
        <v>0.39027777777777778</v>
      </c>
      <c r="J65" s="51">
        <v>77.599999999999994</v>
      </c>
      <c r="K65" s="51">
        <f t="shared" si="4"/>
        <v>17.925107546662954</v>
      </c>
      <c r="L65" s="51" t="s">
        <v>203</v>
      </c>
      <c r="M65" s="51" t="s">
        <v>203</v>
      </c>
      <c r="N65" s="51">
        <v>87.2</v>
      </c>
      <c r="O65" s="51">
        <f t="shared" si="6"/>
        <v>165.95869074375616</v>
      </c>
      <c r="P65" s="51" t="s">
        <v>203</v>
      </c>
      <c r="Q65" s="51" t="s">
        <v>203</v>
      </c>
      <c r="R65" s="18" t="s">
        <v>624</v>
      </c>
      <c r="S65" s="18" t="s">
        <v>453</v>
      </c>
      <c r="T65" s="18" t="s">
        <v>189</v>
      </c>
    </row>
    <row r="66" spans="1:20" x14ac:dyDescent="0.25">
      <c r="A66" s="18" t="s">
        <v>122</v>
      </c>
      <c r="B66" s="18" t="s">
        <v>622</v>
      </c>
      <c r="C66" s="18" t="s">
        <v>1223</v>
      </c>
      <c r="D66" s="18" t="s">
        <v>1421</v>
      </c>
      <c r="E66" s="48">
        <v>36207</v>
      </c>
      <c r="F66" s="48">
        <v>36207</v>
      </c>
      <c r="G66" s="45" t="s">
        <v>203</v>
      </c>
      <c r="H66" s="45" t="s">
        <v>188</v>
      </c>
      <c r="I66" s="54">
        <v>0.3888888888888889</v>
      </c>
      <c r="J66" s="51">
        <v>75.8</v>
      </c>
      <c r="K66" s="51">
        <f t="shared" si="4"/>
        <v>13.966684323242331</v>
      </c>
      <c r="L66" s="51" t="s">
        <v>203</v>
      </c>
      <c r="M66" s="51" t="s">
        <v>203</v>
      </c>
      <c r="N66" s="51">
        <v>85.8</v>
      </c>
      <c r="O66" s="51">
        <f t="shared" si="6"/>
        <v>120.22644346174121</v>
      </c>
      <c r="P66" s="51" t="s">
        <v>203</v>
      </c>
      <c r="Q66" s="51" t="s">
        <v>203</v>
      </c>
      <c r="R66" s="18" t="s">
        <v>624</v>
      </c>
      <c r="S66" s="18" t="s">
        <v>453</v>
      </c>
      <c r="T66" s="18" t="s">
        <v>189</v>
      </c>
    </row>
    <row r="67" spans="1:20" x14ac:dyDescent="0.25">
      <c r="A67" s="18" t="s">
        <v>122</v>
      </c>
      <c r="B67" s="18" t="s">
        <v>622</v>
      </c>
      <c r="C67" s="18" t="s">
        <v>1224</v>
      </c>
      <c r="D67" s="18" t="s">
        <v>1417</v>
      </c>
      <c r="E67" s="48">
        <v>36207</v>
      </c>
      <c r="F67" s="48">
        <v>36207</v>
      </c>
      <c r="G67" s="45" t="s">
        <v>203</v>
      </c>
      <c r="H67" s="45" t="s">
        <v>188</v>
      </c>
      <c r="I67" s="54">
        <v>0.37777777777777777</v>
      </c>
      <c r="J67" s="51">
        <v>75.7</v>
      </c>
      <c r="K67" s="51">
        <f t="shared" si="4"/>
        <v>13.774404986134964</v>
      </c>
      <c r="L67" s="51" t="s">
        <v>203</v>
      </c>
      <c r="M67" s="51" t="s">
        <v>203</v>
      </c>
      <c r="N67" s="51">
        <v>86.7</v>
      </c>
      <c r="O67" s="51">
        <f t="shared" si="6"/>
        <v>147.91083881682084</v>
      </c>
      <c r="P67" s="51" t="s">
        <v>203</v>
      </c>
      <c r="Q67" s="51" t="s">
        <v>203</v>
      </c>
      <c r="R67" s="18" t="s">
        <v>624</v>
      </c>
      <c r="S67" s="18" t="s">
        <v>453</v>
      </c>
      <c r="T67" s="18" t="s">
        <v>189</v>
      </c>
    </row>
    <row r="68" spans="1:20" x14ac:dyDescent="0.25">
      <c r="A68" s="18" t="s">
        <v>122</v>
      </c>
      <c r="B68" s="18" t="s">
        <v>622</v>
      </c>
      <c r="C68" s="18" t="s">
        <v>1212</v>
      </c>
      <c r="D68" s="18" t="s">
        <v>1417</v>
      </c>
      <c r="E68" s="48">
        <v>36208</v>
      </c>
      <c r="F68" s="48">
        <v>36208</v>
      </c>
      <c r="G68" s="45" t="s">
        <v>203</v>
      </c>
      <c r="H68" s="45" t="s">
        <v>188</v>
      </c>
      <c r="I68" s="54">
        <v>0.40069444444444446</v>
      </c>
      <c r="J68" s="51">
        <v>83.9</v>
      </c>
      <c r="K68" s="51">
        <f t="shared" si="4"/>
        <v>42.929057587130494</v>
      </c>
      <c r="L68" s="51" t="s">
        <v>203</v>
      </c>
      <c r="M68" s="51" t="s">
        <v>203</v>
      </c>
      <c r="N68" s="51">
        <v>89.3</v>
      </c>
      <c r="O68" s="51">
        <f t="shared" si="6"/>
        <v>269.15348039269145</v>
      </c>
      <c r="P68" s="51" t="s">
        <v>203</v>
      </c>
      <c r="Q68" s="51" t="s">
        <v>203</v>
      </c>
      <c r="R68" s="18" t="s">
        <v>624</v>
      </c>
      <c r="S68" s="18" t="s">
        <v>453</v>
      </c>
      <c r="T68" s="18" t="s">
        <v>189</v>
      </c>
    </row>
    <row r="69" spans="1:20" x14ac:dyDescent="0.25">
      <c r="A69" s="18" t="s">
        <v>122</v>
      </c>
      <c r="B69" s="18" t="s">
        <v>622</v>
      </c>
      <c r="C69" s="18" t="s">
        <v>1214</v>
      </c>
      <c r="D69" s="18" t="s">
        <v>1417</v>
      </c>
      <c r="E69" s="48">
        <v>36208</v>
      </c>
      <c r="F69" s="48">
        <v>36208</v>
      </c>
      <c r="G69" s="45" t="s">
        <v>203</v>
      </c>
      <c r="H69" s="45" t="s">
        <v>188</v>
      </c>
      <c r="I69" s="54">
        <v>0.40138888888888885</v>
      </c>
      <c r="J69" s="51">
        <v>79.5</v>
      </c>
      <c r="K69" s="51">
        <f t="shared" si="4"/>
        <v>23.3265597231138</v>
      </c>
      <c r="L69" s="51" t="s">
        <v>203</v>
      </c>
      <c r="M69" s="51" t="s">
        <v>203</v>
      </c>
      <c r="N69" s="51">
        <v>88</v>
      </c>
      <c r="O69" s="51">
        <f t="shared" si="6"/>
        <v>199.52623149688799</v>
      </c>
      <c r="P69" s="51" t="s">
        <v>203</v>
      </c>
      <c r="Q69" s="51" t="s">
        <v>203</v>
      </c>
      <c r="R69" s="18" t="s">
        <v>624</v>
      </c>
      <c r="S69" s="18" t="s">
        <v>453</v>
      </c>
      <c r="T69" s="18" t="s">
        <v>189</v>
      </c>
    </row>
    <row r="70" spans="1:20" x14ac:dyDescent="0.25">
      <c r="A70" s="18" t="s">
        <v>122</v>
      </c>
      <c r="B70" s="18" t="s">
        <v>622</v>
      </c>
      <c r="C70" s="18" t="s">
        <v>1225</v>
      </c>
      <c r="D70" s="18" t="s">
        <v>1417</v>
      </c>
      <c r="E70" s="48">
        <v>36208</v>
      </c>
      <c r="F70" s="48">
        <v>36208</v>
      </c>
      <c r="G70" s="45" t="s">
        <v>203</v>
      </c>
      <c r="H70" s="45" t="s">
        <v>188</v>
      </c>
      <c r="I70" s="54" t="s">
        <v>203</v>
      </c>
      <c r="J70" s="51" t="s">
        <v>203</v>
      </c>
      <c r="K70" s="51" t="s">
        <v>203</v>
      </c>
      <c r="L70" s="51" t="s">
        <v>203</v>
      </c>
      <c r="M70" s="51" t="s">
        <v>203</v>
      </c>
      <c r="N70" s="51" t="s">
        <v>203</v>
      </c>
      <c r="O70" s="51" t="s">
        <v>203</v>
      </c>
      <c r="P70" s="51" t="s">
        <v>203</v>
      </c>
      <c r="Q70" s="51" t="s">
        <v>203</v>
      </c>
      <c r="R70" s="18" t="s">
        <v>624</v>
      </c>
      <c r="S70" s="18" t="s">
        <v>453</v>
      </c>
      <c r="T70" s="18" t="s">
        <v>189</v>
      </c>
    </row>
    <row r="71" spans="1:20" x14ac:dyDescent="0.25">
      <c r="A71" s="18" t="s">
        <v>122</v>
      </c>
      <c r="B71" s="18" t="s">
        <v>622</v>
      </c>
      <c r="C71" s="18" t="s">
        <v>1215</v>
      </c>
      <c r="D71" s="18" t="s">
        <v>1418</v>
      </c>
      <c r="E71" s="48">
        <v>36208</v>
      </c>
      <c r="F71" s="48">
        <v>36208</v>
      </c>
      <c r="G71" s="45" t="s">
        <v>203</v>
      </c>
      <c r="H71" s="45" t="s">
        <v>188</v>
      </c>
      <c r="I71" s="54">
        <v>0.40208333333333335</v>
      </c>
      <c r="J71" s="51">
        <v>84.1</v>
      </c>
      <c r="K71" s="51">
        <f t="shared" ref="K71:K87" si="7">10^((J71-90)/16.61)*100</f>
        <v>44.135931183323244</v>
      </c>
      <c r="L71" s="51" t="s">
        <v>203</v>
      </c>
      <c r="M71" s="51" t="s">
        <v>203</v>
      </c>
      <c r="N71" s="51">
        <v>89.5</v>
      </c>
      <c r="O71" s="51">
        <f t="shared" ref="O71:O87" si="8">10^((N71-85)/10)*100</f>
        <v>281.83829312644542</v>
      </c>
      <c r="P71" s="51" t="s">
        <v>203</v>
      </c>
      <c r="Q71" s="51" t="s">
        <v>203</v>
      </c>
      <c r="R71" s="18" t="s">
        <v>624</v>
      </c>
      <c r="S71" s="18" t="s">
        <v>453</v>
      </c>
      <c r="T71" s="18" t="s">
        <v>189</v>
      </c>
    </row>
    <row r="72" spans="1:20" x14ac:dyDescent="0.25">
      <c r="A72" s="18" t="s">
        <v>122</v>
      </c>
      <c r="B72" s="18" t="s">
        <v>622</v>
      </c>
      <c r="C72" s="18" t="s">
        <v>1217</v>
      </c>
      <c r="D72" s="18" t="s">
        <v>1418</v>
      </c>
      <c r="E72" s="48">
        <v>36208</v>
      </c>
      <c r="F72" s="48">
        <v>36208</v>
      </c>
      <c r="G72" s="45" t="s">
        <v>203</v>
      </c>
      <c r="H72" s="45" t="s">
        <v>188</v>
      </c>
      <c r="I72" s="54">
        <v>0.39930555555555558</v>
      </c>
      <c r="J72" s="51">
        <v>67.3</v>
      </c>
      <c r="K72" s="51">
        <f t="shared" si="7"/>
        <v>4.2988609877511879</v>
      </c>
      <c r="L72" s="51" t="s">
        <v>203</v>
      </c>
      <c r="M72" s="51" t="s">
        <v>203</v>
      </c>
      <c r="N72" s="51">
        <v>86.6</v>
      </c>
      <c r="O72" s="51">
        <f t="shared" si="8"/>
        <v>144.54397707459256</v>
      </c>
      <c r="P72" s="51" t="s">
        <v>203</v>
      </c>
      <c r="Q72" s="51" t="s">
        <v>203</v>
      </c>
      <c r="R72" s="18" t="s">
        <v>624</v>
      </c>
      <c r="S72" s="18" t="s">
        <v>453</v>
      </c>
      <c r="T72" s="18" t="s">
        <v>189</v>
      </c>
    </row>
    <row r="73" spans="1:20" x14ac:dyDescent="0.25">
      <c r="A73" s="18" t="s">
        <v>122</v>
      </c>
      <c r="B73" s="18" t="s">
        <v>622</v>
      </c>
      <c r="C73" s="18" t="s">
        <v>1226</v>
      </c>
      <c r="D73" s="18" t="s">
        <v>1418</v>
      </c>
      <c r="E73" s="48">
        <v>36208</v>
      </c>
      <c r="F73" s="48">
        <v>36208</v>
      </c>
      <c r="G73" s="45" t="s">
        <v>203</v>
      </c>
      <c r="H73" s="45" t="s">
        <v>188</v>
      </c>
      <c r="I73" s="54">
        <v>0.40138888888888885</v>
      </c>
      <c r="J73" s="51">
        <v>83.3</v>
      </c>
      <c r="K73" s="51">
        <f t="shared" si="7"/>
        <v>39.502859765173419</v>
      </c>
      <c r="L73" s="51" t="s">
        <v>203</v>
      </c>
      <c r="M73" s="51" t="s">
        <v>203</v>
      </c>
      <c r="N73" s="51">
        <v>89</v>
      </c>
      <c r="O73" s="51">
        <f t="shared" si="8"/>
        <v>251.18864315095806</v>
      </c>
      <c r="P73" s="51" t="s">
        <v>203</v>
      </c>
      <c r="Q73" s="51" t="s">
        <v>203</v>
      </c>
      <c r="R73" s="18" t="s">
        <v>624</v>
      </c>
      <c r="S73" s="18" t="s">
        <v>453</v>
      </c>
      <c r="T73" s="18" t="s">
        <v>189</v>
      </c>
    </row>
    <row r="74" spans="1:20" x14ac:dyDescent="0.25">
      <c r="A74" s="18" t="s">
        <v>122</v>
      </c>
      <c r="B74" s="18" t="s">
        <v>622</v>
      </c>
      <c r="C74" s="18" t="s">
        <v>1218</v>
      </c>
      <c r="D74" s="18" t="s">
        <v>1419</v>
      </c>
      <c r="E74" s="48">
        <v>36208</v>
      </c>
      <c r="F74" s="48">
        <v>36208</v>
      </c>
      <c r="G74" s="45" t="s">
        <v>203</v>
      </c>
      <c r="H74" s="45" t="s">
        <v>188</v>
      </c>
      <c r="I74" s="54">
        <v>0.38819444444444445</v>
      </c>
      <c r="J74" s="51">
        <v>73.2</v>
      </c>
      <c r="K74" s="51">
        <f t="shared" si="7"/>
        <v>9.7400482384645155</v>
      </c>
      <c r="L74" s="51" t="s">
        <v>203</v>
      </c>
      <c r="M74" s="51" t="s">
        <v>203</v>
      </c>
      <c r="N74" s="51">
        <v>85.2</v>
      </c>
      <c r="O74" s="51">
        <f t="shared" si="8"/>
        <v>104.71285480509003</v>
      </c>
      <c r="P74" s="51" t="s">
        <v>203</v>
      </c>
      <c r="Q74" s="51" t="s">
        <v>203</v>
      </c>
      <c r="R74" s="18" t="s">
        <v>624</v>
      </c>
      <c r="S74" s="18" t="s">
        <v>453</v>
      </c>
      <c r="T74" s="18" t="s">
        <v>189</v>
      </c>
    </row>
    <row r="75" spans="1:20" x14ac:dyDescent="0.25">
      <c r="A75" s="18" t="s">
        <v>122</v>
      </c>
      <c r="B75" s="18" t="s">
        <v>622</v>
      </c>
      <c r="C75" s="18" t="s">
        <v>1219</v>
      </c>
      <c r="D75" s="18" t="s">
        <v>1419</v>
      </c>
      <c r="E75" s="48">
        <v>36208</v>
      </c>
      <c r="F75" s="48">
        <v>36208</v>
      </c>
      <c r="G75" s="45" t="s">
        <v>203</v>
      </c>
      <c r="H75" s="45" t="s">
        <v>188</v>
      </c>
      <c r="I75" s="54">
        <v>0.39999999999999997</v>
      </c>
      <c r="J75" s="51">
        <v>75.7</v>
      </c>
      <c r="K75" s="51">
        <f t="shared" si="7"/>
        <v>13.774404986134964</v>
      </c>
      <c r="L75" s="51" t="s">
        <v>203</v>
      </c>
      <c r="M75" s="51" t="s">
        <v>203</v>
      </c>
      <c r="N75" s="51">
        <v>86.2</v>
      </c>
      <c r="O75" s="51">
        <f t="shared" si="8"/>
        <v>131.82567385564079</v>
      </c>
      <c r="P75" s="51" t="s">
        <v>203</v>
      </c>
      <c r="Q75" s="51" t="s">
        <v>203</v>
      </c>
      <c r="R75" s="18" t="s">
        <v>624</v>
      </c>
      <c r="S75" s="18" t="s">
        <v>453</v>
      </c>
      <c r="T75" s="18" t="s">
        <v>189</v>
      </c>
    </row>
    <row r="76" spans="1:20" x14ac:dyDescent="0.25">
      <c r="A76" s="18" t="s">
        <v>122</v>
      </c>
      <c r="B76" s="18" t="s">
        <v>622</v>
      </c>
      <c r="C76" s="18" t="s">
        <v>1219</v>
      </c>
      <c r="D76" s="18" t="s">
        <v>1419</v>
      </c>
      <c r="E76" s="48">
        <v>36208</v>
      </c>
      <c r="F76" s="48">
        <v>36208</v>
      </c>
      <c r="G76" s="45" t="s">
        <v>203</v>
      </c>
      <c r="H76" s="45" t="s">
        <v>188</v>
      </c>
      <c r="I76" s="54">
        <v>0.40416666666666662</v>
      </c>
      <c r="J76" s="51">
        <v>75.7</v>
      </c>
      <c r="K76" s="51">
        <f t="shared" si="7"/>
        <v>13.774404986134964</v>
      </c>
      <c r="L76" s="51" t="s">
        <v>203</v>
      </c>
      <c r="M76" s="51" t="s">
        <v>203</v>
      </c>
      <c r="N76" s="51">
        <v>85.9</v>
      </c>
      <c r="O76" s="51">
        <f t="shared" si="8"/>
        <v>123.02687708123831</v>
      </c>
      <c r="P76" s="51" t="s">
        <v>203</v>
      </c>
      <c r="Q76" s="51" t="s">
        <v>203</v>
      </c>
      <c r="R76" s="18" t="s">
        <v>624</v>
      </c>
      <c r="S76" s="18" t="s">
        <v>453</v>
      </c>
      <c r="T76" s="18" t="s">
        <v>189</v>
      </c>
    </row>
    <row r="77" spans="1:20" x14ac:dyDescent="0.25">
      <c r="A77" s="18" t="s">
        <v>122</v>
      </c>
      <c r="B77" s="18" t="s">
        <v>622</v>
      </c>
      <c r="C77" s="18" t="s">
        <v>1220</v>
      </c>
      <c r="D77" s="18" t="s">
        <v>1419</v>
      </c>
      <c r="E77" s="48">
        <v>36208</v>
      </c>
      <c r="F77" s="48">
        <v>36208</v>
      </c>
      <c r="G77" s="45" t="s">
        <v>203</v>
      </c>
      <c r="H77" s="45" t="s">
        <v>188</v>
      </c>
      <c r="I77" s="54">
        <v>0.40208333333333335</v>
      </c>
      <c r="J77" s="51">
        <v>79.099999999999994</v>
      </c>
      <c r="K77" s="51">
        <f t="shared" si="7"/>
        <v>22.068296685546706</v>
      </c>
      <c r="L77" s="51" t="s">
        <v>203</v>
      </c>
      <c r="M77" s="51" t="s">
        <v>203</v>
      </c>
      <c r="N77" s="51">
        <v>87.5</v>
      </c>
      <c r="O77" s="51">
        <f t="shared" si="8"/>
        <v>177.82794100389231</v>
      </c>
      <c r="P77" s="51" t="s">
        <v>203</v>
      </c>
      <c r="Q77" s="51" t="s">
        <v>203</v>
      </c>
      <c r="R77" s="18" t="s">
        <v>624</v>
      </c>
      <c r="S77" s="18" t="s">
        <v>453</v>
      </c>
      <c r="T77" s="18" t="s">
        <v>189</v>
      </c>
    </row>
    <row r="78" spans="1:20" x14ac:dyDescent="0.25">
      <c r="A78" s="18" t="s">
        <v>122</v>
      </c>
      <c r="B78" s="18" t="s">
        <v>622</v>
      </c>
      <c r="C78" s="18" t="s">
        <v>1221</v>
      </c>
      <c r="D78" s="18" t="s">
        <v>1419</v>
      </c>
      <c r="E78" s="48">
        <v>36208</v>
      </c>
      <c r="F78" s="48">
        <v>36208</v>
      </c>
      <c r="G78" s="45" t="s">
        <v>203</v>
      </c>
      <c r="H78" s="45" t="s">
        <v>188</v>
      </c>
      <c r="I78" s="54">
        <v>0.40208333333333335</v>
      </c>
      <c r="J78" s="51">
        <v>73.099999999999994</v>
      </c>
      <c r="K78" s="51">
        <f t="shared" si="7"/>
        <v>9.6059569985293898</v>
      </c>
      <c r="L78" s="51" t="s">
        <v>203</v>
      </c>
      <c r="M78" s="51" t="s">
        <v>203</v>
      </c>
      <c r="N78" s="51">
        <v>85.4</v>
      </c>
      <c r="O78" s="51">
        <f t="shared" si="8"/>
        <v>109.64781961431865</v>
      </c>
      <c r="P78" s="51" t="s">
        <v>203</v>
      </c>
      <c r="Q78" s="51" t="s">
        <v>203</v>
      </c>
      <c r="R78" s="18" t="s">
        <v>624</v>
      </c>
      <c r="S78" s="18" t="s">
        <v>453</v>
      </c>
      <c r="T78" s="18" t="s">
        <v>189</v>
      </c>
    </row>
    <row r="79" spans="1:20" x14ac:dyDescent="0.25">
      <c r="A79" s="18" t="s">
        <v>122</v>
      </c>
      <c r="B79" s="18" t="s">
        <v>622</v>
      </c>
      <c r="C79" s="18" t="s">
        <v>1222</v>
      </c>
      <c r="D79" s="18" t="s">
        <v>1420</v>
      </c>
      <c r="E79" s="48">
        <v>36208</v>
      </c>
      <c r="F79" s="48">
        <v>36208</v>
      </c>
      <c r="G79" s="45" t="s">
        <v>203</v>
      </c>
      <c r="H79" s="45" t="s">
        <v>188</v>
      </c>
      <c r="I79" s="54">
        <v>0.39930555555555558</v>
      </c>
      <c r="J79" s="51">
        <v>68.8</v>
      </c>
      <c r="K79" s="51">
        <f t="shared" si="7"/>
        <v>5.2924948673614418</v>
      </c>
      <c r="L79" s="51" t="s">
        <v>203</v>
      </c>
      <c r="M79" s="51" t="s">
        <v>203</v>
      </c>
      <c r="N79" s="51">
        <v>84.1</v>
      </c>
      <c r="O79" s="51">
        <f t="shared" si="8"/>
        <v>81.283051616409821</v>
      </c>
      <c r="P79" s="51" t="s">
        <v>203</v>
      </c>
      <c r="Q79" s="51" t="s">
        <v>203</v>
      </c>
      <c r="R79" s="18" t="s">
        <v>624</v>
      </c>
      <c r="S79" s="18" t="s">
        <v>453</v>
      </c>
      <c r="T79" s="18" t="s">
        <v>189</v>
      </c>
    </row>
    <row r="80" spans="1:20" x14ac:dyDescent="0.25">
      <c r="A80" s="18" t="s">
        <v>122</v>
      </c>
      <c r="B80" s="18" t="s">
        <v>622</v>
      </c>
      <c r="C80" s="18" t="s">
        <v>1223</v>
      </c>
      <c r="D80" s="18" t="s">
        <v>1420</v>
      </c>
      <c r="E80" s="48">
        <v>36208</v>
      </c>
      <c r="F80" s="48">
        <v>36208</v>
      </c>
      <c r="G80" s="45" t="s">
        <v>203</v>
      </c>
      <c r="H80" s="45" t="s">
        <v>188</v>
      </c>
      <c r="I80" s="54">
        <v>0.40069444444444446</v>
      </c>
      <c r="J80" s="51">
        <v>76</v>
      </c>
      <c r="K80" s="51">
        <f t="shared" si="7"/>
        <v>14.35933264779197</v>
      </c>
      <c r="L80" s="51" t="s">
        <v>203</v>
      </c>
      <c r="M80" s="51" t="s">
        <v>203</v>
      </c>
      <c r="N80" s="51">
        <v>85.9</v>
      </c>
      <c r="O80" s="51">
        <f t="shared" si="8"/>
        <v>123.02687708123831</v>
      </c>
      <c r="P80" s="51" t="s">
        <v>203</v>
      </c>
      <c r="Q80" s="51" t="s">
        <v>203</v>
      </c>
      <c r="R80" s="18" t="s">
        <v>624</v>
      </c>
      <c r="S80" s="18" t="s">
        <v>453</v>
      </c>
      <c r="T80" s="18" t="s">
        <v>189</v>
      </c>
    </row>
    <row r="81" spans="1:20" x14ac:dyDescent="0.25">
      <c r="A81" s="18" t="s">
        <v>122</v>
      </c>
      <c r="B81" s="18" t="s">
        <v>622</v>
      </c>
      <c r="C81" s="18" t="s">
        <v>1227</v>
      </c>
      <c r="D81" s="18" t="s">
        <v>1421</v>
      </c>
      <c r="E81" s="48">
        <v>36208</v>
      </c>
      <c r="F81" s="48">
        <v>36208</v>
      </c>
      <c r="G81" s="45" t="s">
        <v>203</v>
      </c>
      <c r="H81" s="45" t="s">
        <v>188</v>
      </c>
      <c r="I81" s="54">
        <v>0.39305555555555555</v>
      </c>
      <c r="J81" s="51">
        <v>83</v>
      </c>
      <c r="K81" s="51">
        <f t="shared" si="7"/>
        <v>37.893710095201769</v>
      </c>
      <c r="L81" s="51" t="s">
        <v>203</v>
      </c>
      <c r="M81" s="51" t="s">
        <v>203</v>
      </c>
      <c r="N81" s="51">
        <v>89.1</v>
      </c>
      <c r="O81" s="51">
        <f t="shared" si="8"/>
        <v>257.03957827688606</v>
      </c>
      <c r="P81" s="51" t="s">
        <v>203</v>
      </c>
      <c r="Q81" s="51" t="s">
        <v>203</v>
      </c>
      <c r="R81" s="18" t="s">
        <v>624</v>
      </c>
      <c r="S81" s="18" t="s">
        <v>453</v>
      </c>
      <c r="T81" s="18" t="s">
        <v>189</v>
      </c>
    </row>
    <row r="82" spans="1:20" x14ac:dyDescent="0.25">
      <c r="A82" s="18" t="s">
        <v>121</v>
      </c>
      <c r="B82" s="45" t="s">
        <v>1194</v>
      </c>
      <c r="C82" s="18" t="s">
        <v>1201</v>
      </c>
      <c r="D82" s="18" t="s">
        <v>1200</v>
      </c>
      <c r="E82" s="48">
        <v>36314</v>
      </c>
      <c r="F82" s="48">
        <v>36314</v>
      </c>
      <c r="G82" s="45" t="s">
        <v>203</v>
      </c>
      <c r="H82" s="45" t="s">
        <v>188</v>
      </c>
      <c r="I82" s="54">
        <v>0.33194444444444443</v>
      </c>
      <c r="J82" s="51">
        <v>87.4</v>
      </c>
      <c r="K82" s="51">
        <f t="shared" si="7"/>
        <v>69.737727387851407</v>
      </c>
      <c r="L82" s="51">
        <v>89.3</v>
      </c>
      <c r="M82" s="51">
        <f t="shared" ref="M82:M87" si="9">10^((L82-90)/16.61)*100</f>
        <v>90.752106152344169</v>
      </c>
      <c r="N82" s="51">
        <v>93.6</v>
      </c>
      <c r="O82" s="51">
        <f t="shared" si="8"/>
        <v>724.43596007498923</v>
      </c>
      <c r="P82" s="51" t="s">
        <v>203</v>
      </c>
      <c r="Q82" s="51" t="s">
        <v>203</v>
      </c>
      <c r="R82" s="45" t="s">
        <v>187</v>
      </c>
      <c r="S82" s="18" t="s">
        <v>453</v>
      </c>
      <c r="T82" s="18" t="s">
        <v>189</v>
      </c>
    </row>
    <row r="83" spans="1:20" s="42" customFormat="1" x14ac:dyDescent="0.25">
      <c r="A83" s="18" t="s">
        <v>121</v>
      </c>
      <c r="B83" s="45" t="s">
        <v>1195</v>
      </c>
      <c r="C83" s="18" t="s">
        <v>1201</v>
      </c>
      <c r="D83" s="18" t="s">
        <v>1200</v>
      </c>
      <c r="E83" s="48">
        <v>36314</v>
      </c>
      <c r="F83" s="48">
        <v>36314</v>
      </c>
      <c r="G83" s="45" t="s">
        <v>203</v>
      </c>
      <c r="H83" s="45" t="s">
        <v>188</v>
      </c>
      <c r="I83" s="54">
        <v>0.34236111111111112</v>
      </c>
      <c r="J83" s="51">
        <v>86.6</v>
      </c>
      <c r="K83" s="51">
        <f t="shared" si="7"/>
        <v>62.417164235227432</v>
      </c>
      <c r="L83" s="51">
        <v>88.4</v>
      </c>
      <c r="M83" s="51">
        <f t="shared" si="9"/>
        <v>80.107372356966351</v>
      </c>
      <c r="N83" s="51">
        <v>91.6</v>
      </c>
      <c r="O83" s="51">
        <f t="shared" si="8"/>
        <v>457.08818961487452</v>
      </c>
      <c r="P83" s="51" t="s">
        <v>203</v>
      </c>
      <c r="Q83" s="51" t="s">
        <v>203</v>
      </c>
      <c r="R83" s="45" t="s">
        <v>187</v>
      </c>
      <c r="S83" s="18" t="s">
        <v>453</v>
      </c>
      <c r="T83" s="18" t="s">
        <v>189</v>
      </c>
    </row>
    <row r="84" spans="1:20" x14ac:dyDescent="0.25">
      <c r="A84" s="18" t="s">
        <v>121</v>
      </c>
      <c r="B84" s="45" t="s">
        <v>1196</v>
      </c>
      <c r="C84" s="18" t="s">
        <v>1201</v>
      </c>
      <c r="D84" s="18" t="s">
        <v>1200</v>
      </c>
      <c r="E84" s="48">
        <v>36314</v>
      </c>
      <c r="F84" s="48">
        <v>36314</v>
      </c>
      <c r="G84" s="45" t="s">
        <v>203</v>
      </c>
      <c r="H84" s="45" t="s">
        <v>188</v>
      </c>
      <c r="I84" s="54">
        <v>0.34027777777777773</v>
      </c>
      <c r="J84" s="51">
        <v>85.7</v>
      </c>
      <c r="K84" s="51">
        <f t="shared" si="7"/>
        <v>55.095966681629825</v>
      </c>
      <c r="L84" s="51">
        <v>87.3</v>
      </c>
      <c r="M84" s="51">
        <f t="shared" si="9"/>
        <v>68.777648124715355</v>
      </c>
      <c r="N84" s="51">
        <v>92.4</v>
      </c>
      <c r="O84" s="51">
        <f t="shared" si="8"/>
        <v>549.54087385762534</v>
      </c>
      <c r="P84" s="51" t="s">
        <v>203</v>
      </c>
      <c r="Q84" s="51" t="s">
        <v>203</v>
      </c>
      <c r="R84" s="45" t="s">
        <v>187</v>
      </c>
      <c r="S84" s="18" t="s">
        <v>453</v>
      </c>
      <c r="T84" s="18" t="s">
        <v>189</v>
      </c>
    </row>
    <row r="85" spans="1:20" x14ac:dyDescent="0.25">
      <c r="A85" s="18" t="s">
        <v>121</v>
      </c>
      <c r="B85" s="45" t="s">
        <v>1197</v>
      </c>
      <c r="C85" s="18" t="s">
        <v>1201</v>
      </c>
      <c r="D85" s="18" t="s">
        <v>1200</v>
      </c>
      <c r="E85" s="48">
        <v>36314</v>
      </c>
      <c r="F85" s="48">
        <v>36314</v>
      </c>
      <c r="G85" s="45" t="s">
        <v>203</v>
      </c>
      <c r="H85" s="45" t="s">
        <v>188</v>
      </c>
      <c r="I85" s="54">
        <v>0.33055555555555555</v>
      </c>
      <c r="J85" s="51">
        <v>85.9</v>
      </c>
      <c r="K85" s="51">
        <f t="shared" si="7"/>
        <v>56.644891144036706</v>
      </c>
      <c r="L85" s="51">
        <v>88.3</v>
      </c>
      <c r="M85" s="51">
        <f t="shared" si="9"/>
        <v>79.004534195973491</v>
      </c>
      <c r="N85" s="51">
        <v>91.2</v>
      </c>
      <c r="O85" s="51">
        <f t="shared" si="8"/>
        <v>416.86938347033583</v>
      </c>
      <c r="P85" s="51" t="s">
        <v>203</v>
      </c>
      <c r="Q85" s="51" t="s">
        <v>203</v>
      </c>
      <c r="R85" s="45" t="s">
        <v>187</v>
      </c>
      <c r="S85" s="18" t="s">
        <v>453</v>
      </c>
      <c r="T85" s="18" t="s">
        <v>189</v>
      </c>
    </row>
    <row r="86" spans="1:20" x14ac:dyDescent="0.25">
      <c r="A86" s="18" t="s">
        <v>121</v>
      </c>
      <c r="B86" s="45" t="s">
        <v>1198</v>
      </c>
      <c r="C86" s="18" t="s">
        <v>1201</v>
      </c>
      <c r="D86" s="18" t="s">
        <v>1200</v>
      </c>
      <c r="E86" s="48">
        <v>36314</v>
      </c>
      <c r="F86" s="48">
        <v>36314</v>
      </c>
      <c r="G86" s="45" t="s">
        <v>203</v>
      </c>
      <c r="H86" s="45" t="s">
        <v>188</v>
      </c>
      <c r="I86" s="54">
        <v>0.34027777777777773</v>
      </c>
      <c r="J86" s="51">
        <v>82.9</v>
      </c>
      <c r="K86" s="51">
        <f t="shared" si="7"/>
        <v>37.372027404520566</v>
      </c>
      <c r="L86" s="51">
        <v>86.2</v>
      </c>
      <c r="M86" s="51">
        <f t="shared" si="9"/>
        <v>59.050306387384651</v>
      </c>
      <c r="N86" s="51">
        <v>89.6</v>
      </c>
      <c r="O86" s="51">
        <f t="shared" si="8"/>
        <v>288.40315031266022</v>
      </c>
      <c r="P86" s="51" t="s">
        <v>203</v>
      </c>
      <c r="Q86" s="51" t="s">
        <v>203</v>
      </c>
      <c r="R86" s="45" t="s">
        <v>187</v>
      </c>
      <c r="S86" s="18" t="s">
        <v>453</v>
      </c>
      <c r="T86" s="18" t="s">
        <v>189</v>
      </c>
    </row>
    <row r="87" spans="1:20" x14ac:dyDescent="0.25">
      <c r="A87" s="18" t="s">
        <v>121</v>
      </c>
      <c r="B87" s="45" t="s">
        <v>1199</v>
      </c>
      <c r="C87" s="18" t="s">
        <v>1201</v>
      </c>
      <c r="D87" s="18" t="s">
        <v>1200</v>
      </c>
      <c r="E87" s="48">
        <v>36314</v>
      </c>
      <c r="F87" s="48">
        <v>36314</v>
      </c>
      <c r="G87" s="45" t="s">
        <v>203</v>
      </c>
      <c r="H87" s="45" t="s">
        <v>188</v>
      </c>
      <c r="I87" s="54">
        <v>0.30486111111111108</v>
      </c>
      <c r="J87" s="51">
        <v>79</v>
      </c>
      <c r="K87" s="51">
        <f t="shared" si="7"/>
        <v>21.764482454510905</v>
      </c>
      <c r="L87" s="51">
        <v>83.4</v>
      </c>
      <c r="M87" s="51">
        <f t="shared" si="9"/>
        <v>40.054287118815154</v>
      </c>
      <c r="N87" s="51">
        <v>88.3</v>
      </c>
      <c r="O87" s="51">
        <f t="shared" si="8"/>
        <v>213.79620895022308</v>
      </c>
      <c r="P87" s="51" t="s">
        <v>203</v>
      </c>
      <c r="Q87" s="51" t="s">
        <v>203</v>
      </c>
      <c r="R87" s="45" t="s">
        <v>187</v>
      </c>
      <c r="S87" s="18" t="s">
        <v>453</v>
      </c>
      <c r="T87" s="18" t="s">
        <v>189</v>
      </c>
    </row>
    <row r="88" spans="1:20" x14ac:dyDescent="0.25">
      <c r="A88" s="18" t="s">
        <v>119</v>
      </c>
      <c r="B88" s="18" t="s">
        <v>908</v>
      </c>
      <c r="C88" s="18" t="s">
        <v>974</v>
      </c>
      <c r="D88" s="18" t="s">
        <v>999</v>
      </c>
      <c r="E88" s="43">
        <v>36544</v>
      </c>
      <c r="F88" s="43">
        <v>36544</v>
      </c>
      <c r="G88" s="18" t="s">
        <v>203</v>
      </c>
      <c r="H88" s="18" t="s">
        <v>191</v>
      </c>
      <c r="I88" s="18" t="s">
        <v>203</v>
      </c>
      <c r="J88" s="18" t="s">
        <v>203</v>
      </c>
      <c r="K88" s="18" t="s">
        <v>203</v>
      </c>
      <c r="L88" s="44" t="s">
        <v>203</v>
      </c>
      <c r="M88" s="44" t="s">
        <v>203</v>
      </c>
      <c r="N88" s="44">
        <v>51.8</v>
      </c>
      <c r="O88" s="44">
        <f t="shared" ref="O88:O131" si="10">10^((N88-85)/10)*100</f>
        <v>4.7863009232263776E-2</v>
      </c>
      <c r="P88" s="44" t="s">
        <v>203</v>
      </c>
      <c r="Q88" s="44" t="s">
        <v>203</v>
      </c>
      <c r="R88" s="18" t="s">
        <v>189</v>
      </c>
      <c r="S88" s="18" t="s">
        <v>242</v>
      </c>
      <c r="T88" s="18" t="s">
        <v>187</v>
      </c>
    </row>
    <row r="89" spans="1:20" x14ac:dyDescent="0.25">
      <c r="A89" s="18" t="s">
        <v>119</v>
      </c>
      <c r="B89" s="18" t="s">
        <v>908</v>
      </c>
      <c r="C89" s="18" t="s">
        <v>975</v>
      </c>
      <c r="D89" s="18" t="s">
        <v>999</v>
      </c>
      <c r="E89" s="43">
        <v>36544</v>
      </c>
      <c r="F89" s="43">
        <v>36544</v>
      </c>
      <c r="G89" s="18" t="s">
        <v>203</v>
      </c>
      <c r="H89" s="18" t="s">
        <v>191</v>
      </c>
      <c r="I89" s="18" t="s">
        <v>203</v>
      </c>
      <c r="J89" s="18" t="s">
        <v>203</v>
      </c>
      <c r="K89" s="18" t="s">
        <v>203</v>
      </c>
      <c r="L89" s="44" t="s">
        <v>203</v>
      </c>
      <c r="M89" s="44" t="s">
        <v>203</v>
      </c>
      <c r="N89" s="44">
        <v>58</v>
      </c>
      <c r="O89" s="44">
        <f t="shared" si="10"/>
        <v>0.19952623149688781</v>
      </c>
      <c r="P89" s="44" t="s">
        <v>203</v>
      </c>
      <c r="Q89" s="44" t="s">
        <v>203</v>
      </c>
      <c r="R89" s="18" t="s">
        <v>189</v>
      </c>
      <c r="S89" s="18" t="s">
        <v>242</v>
      </c>
      <c r="T89" s="18" t="s">
        <v>187</v>
      </c>
    </row>
    <row r="90" spans="1:20" x14ac:dyDescent="0.25">
      <c r="A90" s="18" t="s">
        <v>119</v>
      </c>
      <c r="B90" s="18" t="s">
        <v>976</v>
      </c>
      <c r="C90" s="18" t="s">
        <v>977</v>
      </c>
      <c r="D90" s="18" t="s">
        <v>999</v>
      </c>
      <c r="E90" s="43">
        <v>36544</v>
      </c>
      <c r="F90" s="43">
        <v>36544</v>
      </c>
      <c r="G90" s="18" t="s">
        <v>203</v>
      </c>
      <c r="H90" s="18" t="s">
        <v>191</v>
      </c>
      <c r="I90" s="18" t="s">
        <v>203</v>
      </c>
      <c r="J90" s="18" t="s">
        <v>203</v>
      </c>
      <c r="K90" s="18" t="s">
        <v>203</v>
      </c>
      <c r="L90" s="44" t="s">
        <v>203</v>
      </c>
      <c r="M90" s="44" t="s">
        <v>203</v>
      </c>
      <c r="N90" s="44">
        <v>90.6</v>
      </c>
      <c r="O90" s="44">
        <f t="shared" si="10"/>
        <v>363.07805477010089</v>
      </c>
      <c r="P90" s="44" t="s">
        <v>203</v>
      </c>
      <c r="Q90" s="44" t="s">
        <v>203</v>
      </c>
      <c r="R90" s="18" t="s">
        <v>189</v>
      </c>
      <c r="S90" s="18" t="s">
        <v>242</v>
      </c>
      <c r="T90" s="18" t="s">
        <v>187</v>
      </c>
    </row>
    <row r="91" spans="1:20" x14ac:dyDescent="0.25">
      <c r="A91" s="18" t="s">
        <v>119</v>
      </c>
      <c r="B91" s="18" t="s">
        <v>976</v>
      </c>
      <c r="C91" s="18" t="s">
        <v>977</v>
      </c>
      <c r="D91" s="18" t="s">
        <v>999</v>
      </c>
      <c r="E91" s="43">
        <v>36544</v>
      </c>
      <c r="F91" s="43">
        <v>36544</v>
      </c>
      <c r="G91" s="18" t="s">
        <v>203</v>
      </c>
      <c r="H91" s="18" t="s">
        <v>191</v>
      </c>
      <c r="I91" s="18" t="s">
        <v>203</v>
      </c>
      <c r="J91" s="18" t="s">
        <v>203</v>
      </c>
      <c r="K91" s="18" t="s">
        <v>203</v>
      </c>
      <c r="L91" s="44" t="s">
        <v>203</v>
      </c>
      <c r="M91" s="44" t="s">
        <v>203</v>
      </c>
      <c r="N91" s="44">
        <v>93</v>
      </c>
      <c r="O91" s="44">
        <f t="shared" si="10"/>
        <v>630.95734448019346</v>
      </c>
      <c r="P91" s="44" t="s">
        <v>203</v>
      </c>
      <c r="Q91" s="44" t="s">
        <v>203</v>
      </c>
      <c r="R91" s="18" t="s">
        <v>189</v>
      </c>
      <c r="S91" s="18" t="s">
        <v>242</v>
      </c>
      <c r="T91" s="18" t="s">
        <v>187</v>
      </c>
    </row>
    <row r="92" spans="1:20" x14ac:dyDescent="0.25">
      <c r="A92" s="18" t="s">
        <v>119</v>
      </c>
      <c r="B92" s="18" t="s">
        <v>976</v>
      </c>
      <c r="C92" s="18" t="s">
        <v>977</v>
      </c>
      <c r="D92" s="18" t="s">
        <v>999</v>
      </c>
      <c r="E92" s="43">
        <v>36544</v>
      </c>
      <c r="F92" s="43">
        <v>36544</v>
      </c>
      <c r="G92" s="18" t="s">
        <v>203</v>
      </c>
      <c r="H92" s="18" t="s">
        <v>191</v>
      </c>
      <c r="I92" s="18" t="s">
        <v>203</v>
      </c>
      <c r="J92" s="18" t="s">
        <v>203</v>
      </c>
      <c r="K92" s="18" t="s">
        <v>203</v>
      </c>
      <c r="L92" s="44" t="s">
        <v>203</v>
      </c>
      <c r="M92" s="44" t="s">
        <v>203</v>
      </c>
      <c r="N92" s="44">
        <v>83.9</v>
      </c>
      <c r="O92" s="44">
        <f t="shared" si="10"/>
        <v>77.624711662869274</v>
      </c>
      <c r="P92" s="44" t="s">
        <v>203</v>
      </c>
      <c r="Q92" s="44" t="s">
        <v>203</v>
      </c>
      <c r="R92" s="18" t="s">
        <v>189</v>
      </c>
      <c r="S92" s="18" t="s">
        <v>242</v>
      </c>
      <c r="T92" s="18" t="s">
        <v>187</v>
      </c>
    </row>
    <row r="93" spans="1:20" x14ac:dyDescent="0.25">
      <c r="A93" s="18" t="s">
        <v>119</v>
      </c>
      <c r="B93" s="18" t="s">
        <v>976</v>
      </c>
      <c r="C93" s="18" t="s">
        <v>977</v>
      </c>
      <c r="D93" s="18" t="s">
        <v>999</v>
      </c>
      <c r="E93" s="43">
        <v>36544</v>
      </c>
      <c r="F93" s="43">
        <v>36544</v>
      </c>
      <c r="G93" s="18" t="s">
        <v>203</v>
      </c>
      <c r="H93" s="18" t="s">
        <v>191</v>
      </c>
      <c r="I93" s="18" t="s">
        <v>203</v>
      </c>
      <c r="J93" s="18" t="s">
        <v>203</v>
      </c>
      <c r="K93" s="18" t="s">
        <v>203</v>
      </c>
      <c r="L93" s="44" t="s">
        <v>203</v>
      </c>
      <c r="M93" s="44" t="s">
        <v>203</v>
      </c>
      <c r="N93" s="44">
        <v>84.7</v>
      </c>
      <c r="O93" s="44">
        <f t="shared" si="10"/>
        <v>93.325430079699174</v>
      </c>
      <c r="P93" s="44" t="s">
        <v>203</v>
      </c>
      <c r="Q93" s="44" t="s">
        <v>203</v>
      </c>
      <c r="R93" s="18" t="s">
        <v>189</v>
      </c>
      <c r="S93" s="18" t="s">
        <v>242</v>
      </c>
      <c r="T93" s="18" t="s">
        <v>187</v>
      </c>
    </row>
    <row r="94" spans="1:20" x14ac:dyDescent="0.25">
      <c r="A94" s="18" t="s">
        <v>119</v>
      </c>
      <c r="B94" s="18" t="s">
        <v>976</v>
      </c>
      <c r="C94" s="18" t="s">
        <v>977</v>
      </c>
      <c r="D94" s="18" t="s">
        <v>999</v>
      </c>
      <c r="E94" s="43">
        <v>36544</v>
      </c>
      <c r="F94" s="43">
        <v>36544</v>
      </c>
      <c r="G94" s="18" t="s">
        <v>203</v>
      </c>
      <c r="H94" s="18" t="s">
        <v>191</v>
      </c>
      <c r="I94" s="18" t="s">
        <v>203</v>
      </c>
      <c r="J94" s="18" t="s">
        <v>203</v>
      </c>
      <c r="K94" s="18" t="s">
        <v>203</v>
      </c>
      <c r="L94" s="44" t="s">
        <v>203</v>
      </c>
      <c r="M94" s="44" t="s">
        <v>203</v>
      </c>
      <c r="N94" s="44">
        <v>72</v>
      </c>
      <c r="O94" s="44">
        <f t="shared" si="10"/>
        <v>5.0118723362727202</v>
      </c>
      <c r="P94" s="44" t="s">
        <v>203</v>
      </c>
      <c r="Q94" s="44" t="s">
        <v>203</v>
      </c>
      <c r="R94" s="18" t="s">
        <v>189</v>
      </c>
      <c r="S94" s="18" t="s">
        <v>242</v>
      </c>
      <c r="T94" s="18" t="s">
        <v>187</v>
      </c>
    </row>
    <row r="95" spans="1:20" x14ac:dyDescent="0.25">
      <c r="A95" s="18" t="s">
        <v>119</v>
      </c>
      <c r="B95" s="18" t="s">
        <v>976</v>
      </c>
      <c r="C95" s="18" t="s">
        <v>977</v>
      </c>
      <c r="D95" s="18" t="s">
        <v>999</v>
      </c>
      <c r="E95" s="43">
        <v>36544</v>
      </c>
      <c r="F95" s="43">
        <v>36544</v>
      </c>
      <c r="G95" s="18" t="s">
        <v>203</v>
      </c>
      <c r="H95" s="18" t="s">
        <v>191</v>
      </c>
      <c r="I95" s="18" t="s">
        <v>203</v>
      </c>
      <c r="J95" s="18" t="s">
        <v>203</v>
      </c>
      <c r="K95" s="18" t="s">
        <v>203</v>
      </c>
      <c r="L95" s="44" t="s">
        <v>203</v>
      </c>
      <c r="M95" s="44" t="s">
        <v>203</v>
      </c>
      <c r="N95" s="44">
        <v>86.7</v>
      </c>
      <c r="O95" s="44">
        <f t="shared" si="10"/>
        <v>147.91083881682084</v>
      </c>
      <c r="P95" s="44" t="s">
        <v>203</v>
      </c>
      <c r="Q95" s="44" t="s">
        <v>203</v>
      </c>
      <c r="R95" s="18" t="s">
        <v>189</v>
      </c>
      <c r="S95" s="18" t="s">
        <v>242</v>
      </c>
      <c r="T95" s="18" t="s">
        <v>187</v>
      </c>
    </row>
    <row r="96" spans="1:20" x14ac:dyDescent="0.25">
      <c r="A96" s="18" t="s">
        <v>119</v>
      </c>
      <c r="B96" s="18" t="s">
        <v>976</v>
      </c>
      <c r="C96" s="18" t="s">
        <v>977</v>
      </c>
      <c r="D96" s="18" t="s">
        <v>999</v>
      </c>
      <c r="E96" s="43">
        <v>36544</v>
      </c>
      <c r="F96" s="43">
        <v>36544</v>
      </c>
      <c r="G96" s="18" t="s">
        <v>203</v>
      </c>
      <c r="H96" s="18" t="s">
        <v>191</v>
      </c>
      <c r="I96" s="18" t="s">
        <v>203</v>
      </c>
      <c r="J96" s="18" t="s">
        <v>203</v>
      </c>
      <c r="K96" s="18" t="s">
        <v>203</v>
      </c>
      <c r="L96" s="44" t="s">
        <v>203</v>
      </c>
      <c r="M96" s="44" t="s">
        <v>203</v>
      </c>
      <c r="N96" s="44">
        <v>89.3</v>
      </c>
      <c r="O96" s="44">
        <f t="shared" si="10"/>
        <v>269.15348039269145</v>
      </c>
      <c r="P96" s="44" t="s">
        <v>203</v>
      </c>
      <c r="Q96" s="44" t="s">
        <v>203</v>
      </c>
      <c r="R96" s="18" t="s">
        <v>189</v>
      </c>
      <c r="S96" s="18" t="s">
        <v>242</v>
      </c>
      <c r="T96" s="18" t="s">
        <v>187</v>
      </c>
    </row>
    <row r="97" spans="1:20" x14ac:dyDescent="0.25">
      <c r="A97" s="18" t="s">
        <v>119</v>
      </c>
      <c r="B97" s="18" t="s">
        <v>976</v>
      </c>
      <c r="C97" s="18" t="s">
        <v>977</v>
      </c>
      <c r="D97" s="18" t="s">
        <v>999</v>
      </c>
      <c r="E97" s="43">
        <v>36544</v>
      </c>
      <c r="F97" s="43">
        <v>36544</v>
      </c>
      <c r="G97" s="18" t="s">
        <v>203</v>
      </c>
      <c r="H97" s="18" t="s">
        <v>191</v>
      </c>
      <c r="I97" s="18" t="s">
        <v>203</v>
      </c>
      <c r="J97" s="18" t="s">
        <v>203</v>
      </c>
      <c r="K97" s="18" t="s">
        <v>203</v>
      </c>
      <c r="L97" s="44" t="s">
        <v>203</v>
      </c>
      <c r="M97" s="44" t="s">
        <v>203</v>
      </c>
      <c r="N97" s="44">
        <v>72.400000000000006</v>
      </c>
      <c r="O97" s="44">
        <f t="shared" si="10"/>
        <v>5.4954087385762529</v>
      </c>
      <c r="P97" s="44" t="s">
        <v>203</v>
      </c>
      <c r="Q97" s="44" t="s">
        <v>203</v>
      </c>
      <c r="R97" s="18" t="s">
        <v>189</v>
      </c>
      <c r="S97" s="18" t="s">
        <v>242</v>
      </c>
      <c r="T97" s="18" t="s">
        <v>187</v>
      </c>
    </row>
    <row r="98" spans="1:20" x14ac:dyDescent="0.25">
      <c r="A98" s="18" t="s">
        <v>119</v>
      </c>
      <c r="B98" s="18" t="s">
        <v>976</v>
      </c>
      <c r="C98" s="18" t="s">
        <v>977</v>
      </c>
      <c r="D98" s="18" t="s">
        <v>999</v>
      </c>
      <c r="E98" s="43">
        <v>36544</v>
      </c>
      <c r="F98" s="43">
        <v>36544</v>
      </c>
      <c r="G98" s="18" t="s">
        <v>203</v>
      </c>
      <c r="H98" s="18" t="s">
        <v>191</v>
      </c>
      <c r="I98" s="18" t="s">
        <v>203</v>
      </c>
      <c r="J98" s="18" t="s">
        <v>203</v>
      </c>
      <c r="K98" s="18" t="s">
        <v>203</v>
      </c>
      <c r="L98" s="44" t="s">
        <v>203</v>
      </c>
      <c r="M98" s="44" t="s">
        <v>203</v>
      </c>
      <c r="N98" s="44">
        <v>70.099999999999994</v>
      </c>
      <c r="O98" s="44">
        <f t="shared" si="10"/>
        <v>3.2359365692962774</v>
      </c>
      <c r="P98" s="44" t="s">
        <v>203</v>
      </c>
      <c r="Q98" s="44" t="s">
        <v>203</v>
      </c>
      <c r="R98" s="18" t="s">
        <v>189</v>
      </c>
      <c r="S98" s="18" t="s">
        <v>242</v>
      </c>
      <c r="T98" s="18" t="s">
        <v>187</v>
      </c>
    </row>
    <row r="99" spans="1:20" x14ac:dyDescent="0.25">
      <c r="A99" s="18" t="s">
        <v>119</v>
      </c>
      <c r="B99" s="18" t="s">
        <v>976</v>
      </c>
      <c r="C99" s="18" t="s">
        <v>977</v>
      </c>
      <c r="D99" s="18" t="s">
        <v>999</v>
      </c>
      <c r="E99" s="43">
        <v>36544</v>
      </c>
      <c r="F99" s="43">
        <v>36544</v>
      </c>
      <c r="G99" s="18" t="s">
        <v>203</v>
      </c>
      <c r="H99" s="18" t="s">
        <v>191</v>
      </c>
      <c r="I99" s="18" t="s">
        <v>203</v>
      </c>
      <c r="J99" s="18" t="s">
        <v>203</v>
      </c>
      <c r="K99" s="18" t="s">
        <v>203</v>
      </c>
      <c r="L99" s="44" t="s">
        <v>203</v>
      </c>
      <c r="M99" s="44" t="s">
        <v>203</v>
      </c>
      <c r="N99" s="44">
        <v>82.8</v>
      </c>
      <c r="O99" s="44">
        <f t="shared" si="10"/>
        <v>60.25595860743573</v>
      </c>
      <c r="P99" s="44" t="s">
        <v>203</v>
      </c>
      <c r="Q99" s="44" t="s">
        <v>203</v>
      </c>
      <c r="R99" s="18" t="s">
        <v>189</v>
      </c>
      <c r="S99" s="18" t="s">
        <v>242</v>
      </c>
      <c r="T99" s="18" t="s">
        <v>187</v>
      </c>
    </row>
    <row r="100" spans="1:20" x14ac:dyDescent="0.25">
      <c r="A100" s="18" t="s">
        <v>119</v>
      </c>
      <c r="B100" s="18" t="s">
        <v>976</v>
      </c>
      <c r="C100" s="18" t="s">
        <v>977</v>
      </c>
      <c r="D100" s="18" t="s">
        <v>999</v>
      </c>
      <c r="E100" s="43">
        <v>36544</v>
      </c>
      <c r="F100" s="43">
        <v>36544</v>
      </c>
      <c r="G100" s="18" t="s">
        <v>203</v>
      </c>
      <c r="H100" s="18" t="s">
        <v>191</v>
      </c>
      <c r="I100" s="18" t="s">
        <v>203</v>
      </c>
      <c r="J100" s="18" t="s">
        <v>203</v>
      </c>
      <c r="K100" s="18" t="s">
        <v>203</v>
      </c>
      <c r="L100" s="44" t="s">
        <v>203</v>
      </c>
      <c r="M100" s="44" t="s">
        <v>203</v>
      </c>
      <c r="N100" s="44">
        <v>90.9</v>
      </c>
      <c r="O100" s="44">
        <f t="shared" si="10"/>
        <v>389.04514499428109</v>
      </c>
      <c r="P100" s="44" t="s">
        <v>203</v>
      </c>
      <c r="Q100" s="44" t="s">
        <v>203</v>
      </c>
      <c r="R100" s="18" t="s">
        <v>189</v>
      </c>
      <c r="S100" s="18" t="s">
        <v>242</v>
      </c>
      <c r="T100" s="18" t="s">
        <v>187</v>
      </c>
    </row>
    <row r="101" spans="1:20" x14ac:dyDescent="0.25">
      <c r="A101" s="18" t="s">
        <v>119</v>
      </c>
      <c r="B101" s="18" t="s">
        <v>976</v>
      </c>
      <c r="C101" s="18" t="s">
        <v>977</v>
      </c>
      <c r="D101" s="18" t="s">
        <v>999</v>
      </c>
      <c r="E101" s="43">
        <v>36544</v>
      </c>
      <c r="F101" s="43">
        <v>36544</v>
      </c>
      <c r="G101" s="18" t="s">
        <v>203</v>
      </c>
      <c r="H101" s="18" t="s">
        <v>191</v>
      </c>
      <c r="I101" s="18" t="s">
        <v>203</v>
      </c>
      <c r="J101" s="18" t="s">
        <v>203</v>
      </c>
      <c r="K101" s="18" t="s">
        <v>203</v>
      </c>
      <c r="L101" s="44" t="s">
        <v>203</v>
      </c>
      <c r="M101" s="44" t="s">
        <v>203</v>
      </c>
      <c r="N101" s="44">
        <v>94.7</v>
      </c>
      <c r="O101" s="44">
        <f t="shared" si="10"/>
        <v>933.25430079699197</v>
      </c>
      <c r="P101" s="44" t="s">
        <v>203</v>
      </c>
      <c r="Q101" s="44" t="s">
        <v>203</v>
      </c>
      <c r="R101" s="18" t="s">
        <v>189</v>
      </c>
      <c r="S101" s="18" t="s">
        <v>242</v>
      </c>
      <c r="T101" s="18" t="s">
        <v>187</v>
      </c>
    </row>
    <row r="102" spans="1:20" x14ac:dyDescent="0.25">
      <c r="A102" s="18" t="s">
        <v>119</v>
      </c>
      <c r="B102" s="18" t="s">
        <v>976</v>
      </c>
      <c r="C102" s="18" t="s">
        <v>977</v>
      </c>
      <c r="D102" s="18" t="s">
        <v>999</v>
      </c>
      <c r="E102" s="43">
        <v>36544</v>
      </c>
      <c r="F102" s="43">
        <v>36544</v>
      </c>
      <c r="G102" s="18" t="s">
        <v>203</v>
      </c>
      <c r="H102" s="18" t="s">
        <v>191</v>
      </c>
      <c r="I102" s="18" t="s">
        <v>203</v>
      </c>
      <c r="J102" s="18" t="s">
        <v>203</v>
      </c>
      <c r="K102" s="18" t="s">
        <v>203</v>
      </c>
      <c r="L102" s="44" t="s">
        <v>203</v>
      </c>
      <c r="M102" s="44" t="s">
        <v>203</v>
      </c>
      <c r="N102" s="44">
        <v>96</v>
      </c>
      <c r="O102" s="44">
        <f t="shared" si="10"/>
        <v>1258.925411794168</v>
      </c>
      <c r="P102" s="44" t="s">
        <v>203</v>
      </c>
      <c r="Q102" s="44" t="s">
        <v>203</v>
      </c>
      <c r="R102" s="18" t="s">
        <v>189</v>
      </c>
      <c r="S102" s="18" t="s">
        <v>242</v>
      </c>
      <c r="T102" s="18" t="s">
        <v>187</v>
      </c>
    </row>
    <row r="103" spans="1:20" x14ac:dyDescent="0.25">
      <c r="A103" s="18" t="s">
        <v>119</v>
      </c>
      <c r="B103" s="18" t="s">
        <v>976</v>
      </c>
      <c r="C103" s="18" t="s">
        <v>977</v>
      </c>
      <c r="D103" s="18" t="s">
        <v>999</v>
      </c>
      <c r="E103" s="43">
        <v>36544</v>
      </c>
      <c r="F103" s="43">
        <v>36544</v>
      </c>
      <c r="G103" s="18" t="s">
        <v>203</v>
      </c>
      <c r="H103" s="18" t="s">
        <v>191</v>
      </c>
      <c r="I103" s="18" t="s">
        <v>203</v>
      </c>
      <c r="J103" s="18" t="s">
        <v>203</v>
      </c>
      <c r="K103" s="18" t="s">
        <v>203</v>
      </c>
      <c r="L103" s="44" t="s">
        <v>203</v>
      </c>
      <c r="M103" s="44" t="s">
        <v>203</v>
      </c>
      <c r="N103" s="44">
        <v>85</v>
      </c>
      <c r="O103" s="44">
        <f t="shared" si="10"/>
        <v>100</v>
      </c>
      <c r="P103" s="44" t="s">
        <v>203</v>
      </c>
      <c r="Q103" s="44" t="s">
        <v>203</v>
      </c>
      <c r="R103" s="18" t="s">
        <v>189</v>
      </c>
      <c r="S103" s="18" t="s">
        <v>242</v>
      </c>
      <c r="T103" s="18" t="s">
        <v>187</v>
      </c>
    </row>
    <row r="104" spans="1:20" x14ac:dyDescent="0.25">
      <c r="A104" s="18" t="s">
        <v>119</v>
      </c>
      <c r="B104" s="18" t="s">
        <v>979</v>
      </c>
      <c r="C104" s="18" t="s">
        <v>978</v>
      </c>
      <c r="D104" s="18" t="s">
        <v>999</v>
      </c>
      <c r="E104" s="43">
        <v>36544</v>
      </c>
      <c r="F104" s="43">
        <v>36544</v>
      </c>
      <c r="G104" s="18" t="s">
        <v>203</v>
      </c>
      <c r="H104" s="18" t="s">
        <v>191</v>
      </c>
      <c r="I104" s="18" t="s">
        <v>203</v>
      </c>
      <c r="J104" s="18" t="s">
        <v>203</v>
      </c>
      <c r="K104" s="18" t="s">
        <v>203</v>
      </c>
      <c r="L104" s="44" t="s">
        <v>203</v>
      </c>
      <c r="M104" s="44" t="s">
        <v>203</v>
      </c>
      <c r="N104" s="44">
        <v>80</v>
      </c>
      <c r="O104" s="44">
        <f t="shared" si="10"/>
        <v>31.622776601683793</v>
      </c>
      <c r="P104" s="44" t="s">
        <v>203</v>
      </c>
      <c r="Q104" s="44" t="s">
        <v>203</v>
      </c>
      <c r="R104" s="18" t="s">
        <v>189</v>
      </c>
      <c r="S104" s="18" t="s">
        <v>242</v>
      </c>
      <c r="T104" s="18" t="s">
        <v>187</v>
      </c>
    </row>
    <row r="105" spans="1:20" x14ac:dyDescent="0.25">
      <c r="A105" s="18" t="s">
        <v>119</v>
      </c>
      <c r="B105" s="18" t="s">
        <v>976</v>
      </c>
      <c r="C105" s="18" t="s">
        <v>977</v>
      </c>
      <c r="D105" s="18" t="s">
        <v>999</v>
      </c>
      <c r="E105" s="43">
        <v>36544</v>
      </c>
      <c r="F105" s="43">
        <v>36544</v>
      </c>
      <c r="G105" s="18" t="s">
        <v>203</v>
      </c>
      <c r="H105" s="18" t="s">
        <v>191</v>
      </c>
      <c r="I105" s="18" t="s">
        <v>203</v>
      </c>
      <c r="J105" s="18" t="s">
        <v>203</v>
      </c>
      <c r="K105" s="18" t="s">
        <v>203</v>
      </c>
      <c r="L105" s="44" t="s">
        <v>203</v>
      </c>
      <c r="M105" s="44" t="s">
        <v>203</v>
      </c>
      <c r="N105" s="44">
        <v>89.3</v>
      </c>
      <c r="O105" s="44">
        <f t="shared" si="10"/>
        <v>269.15348039269145</v>
      </c>
      <c r="P105" s="44" t="s">
        <v>203</v>
      </c>
      <c r="Q105" s="44" t="s">
        <v>203</v>
      </c>
      <c r="R105" s="18" t="s">
        <v>189</v>
      </c>
      <c r="S105" s="18" t="s">
        <v>242</v>
      </c>
      <c r="T105" s="18" t="s">
        <v>187</v>
      </c>
    </row>
    <row r="106" spans="1:20" x14ac:dyDescent="0.25">
      <c r="A106" s="18" t="s">
        <v>119</v>
      </c>
      <c r="B106" s="18" t="s">
        <v>976</v>
      </c>
      <c r="C106" s="18" t="s">
        <v>977</v>
      </c>
      <c r="D106" s="18" t="s">
        <v>999</v>
      </c>
      <c r="E106" s="43">
        <v>36544</v>
      </c>
      <c r="F106" s="43">
        <v>36544</v>
      </c>
      <c r="G106" s="18" t="s">
        <v>203</v>
      </c>
      <c r="H106" s="18" t="s">
        <v>191</v>
      </c>
      <c r="I106" s="18" t="s">
        <v>203</v>
      </c>
      <c r="J106" s="18" t="s">
        <v>203</v>
      </c>
      <c r="K106" s="18" t="s">
        <v>203</v>
      </c>
      <c r="L106" s="44" t="s">
        <v>203</v>
      </c>
      <c r="M106" s="44" t="s">
        <v>203</v>
      </c>
      <c r="N106" s="44">
        <v>90.8</v>
      </c>
      <c r="O106" s="44">
        <f t="shared" si="10"/>
        <v>380.189396320561</v>
      </c>
      <c r="P106" s="44" t="s">
        <v>203</v>
      </c>
      <c r="Q106" s="44" t="s">
        <v>203</v>
      </c>
      <c r="R106" s="18" t="s">
        <v>189</v>
      </c>
      <c r="S106" s="18" t="s">
        <v>242</v>
      </c>
      <c r="T106" s="18" t="s">
        <v>187</v>
      </c>
    </row>
    <row r="107" spans="1:20" x14ac:dyDescent="0.25">
      <c r="A107" s="18" t="s">
        <v>119</v>
      </c>
      <c r="B107" s="18" t="s">
        <v>976</v>
      </c>
      <c r="C107" s="18" t="s">
        <v>977</v>
      </c>
      <c r="D107" s="18" t="s">
        <v>999</v>
      </c>
      <c r="E107" s="43">
        <v>36544</v>
      </c>
      <c r="F107" s="43">
        <v>36544</v>
      </c>
      <c r="G107" s="18" t="s">
        <v>203</v>
      </c>
      <c r="H107" s="18" t="s">
        <v>191</v>
      </c>
      <c r="I107" s="18" t="s">
        <v>203</v>
      </c>
      <c r="J107" s="18" t="s">
        <v>203</v>
      </c>
      <c r="K107" s="18" t="s">
        <v>203</v>
      </c>
      <c r="L107" s="44" t="s">
        <v>203</v>
      </c>
      <c r="M107" s="44" t="s">
        <v>203</v>
      </c>
      <c r="N107" s="44">
        <v>94.7</v>
      </c>
      <c r="O107" s="44">
        <f t="shared" si="10"/>
        <v>933.25430079699197</v>
      </c>
      <c r="P107" s="44" t="s">
        <v>203</v>
      </c>
      <c r="Q107" s="44" t="s">
        <v>203</v>
      </c>
      <c r="R107" s="18" t="s">
        <v>189</v>
      </c>
      <c r="S107" s="18" t="s">
        <v>242</v>
      </c>
      <c r="T107" s="18" t="s">
        <v>187</v>
      </c>
    </row>
    <row r="108" spans="1:20" x14ac:dyDescent="0.25">
      <c r="A108" s="18" t="s">
        <v>119</v>
      </c>
      <c r="B108" s="18" t="s">
        <v>976</v>
      </c>
      <c r="C108" s="18" t="s">
        <v>977</v>
      </c>
      <c r="D108" s="18" t="s">
        <v>999</v>
      </c>
      <c r="E108" s="43">
        <v>36544</v>
      </c>
      <c r="F108" s="43">
        <v>36544</v>
      </c>
      <c r="G108" s="18" t="s">
        <v>203</v>
      </c>
      <c r="H108" s="18" t="s">
        <v>191</v>
      </c>
      <c r="I108" s="18" t="s">
        <v>203</v>
      </c>
      <c r="J108" s="18" t="s">
        <v>203</v>
      </c>
      <c r="K108" s="18" t="s">
        <v>203</v>
      </c>
      <c r="L108" s="44" t="s">
        <v>203</v>
      </c>
      <c r="M108" s="44" t="s">
        <v>203</v>
      </c>
      <c r="N108" s="44">
        <v>98.2</v>
      </c>
      <c r="O108" s="44">
        <f t="shared" si="10"/>
        <v>2089.2961308540416</v>
      </c>
      <c r="P108" s="44" t="s">
        <v>203</v>
      </c>
      <c r="Q108" s="44" t="s">
        <v>203</v>
      </c>
      <c r="R108" s="18" t="s">
        <v>189</v>
      </c>
      <c r="S108" s="18" t="s">
        <v>242</v>
      </c>
      <c r="T108" s="18" t="s">
        <v>187</v>
      </c>
    </row>
    <row r="109" spans="1:20" x14ac:dyDescent="0.25">
      <c r="A109" s="18" t="s">
        <v>119</v>
      </c>
      <c r="B109" s="18" t="s">
        <v>976</v>
      </c>
      <c r="C109" s="18" t="s">
        <v>977</v>
      </c>
      <c r="D109" s="18" t="s">
        <v>999</v>
      </c>
      <c r="E109" s="43">
        <v>36544</v>
      </c>
      <c r="F109" s="43">
        <v>36544</v>
      </c>
      <c r="G109" s="18" t="s">
        <v>203</v>
      </c>
      <c r="H109" s="18" t="s">
        <v>191</v>
      </c>
      <c r="I109" s="18" t="s">
        <v>203</v>
      </c>
      <c r="J109" s="18" t="s">
        <v>203</v>
      </c>
      <c r="K109" s="18" t="s">
        <v>203</v>
      </c>
      <c r="L109" s="44" t="s">
        <v>203</v>
      </c>
      <c r="M109" s="44" t="s">
        <v>203</v>
      </c>
      <c r="N109" s="44">
        <v>93</v>
      </c>
      <c r="O109" s="44">
        <f t="shared" si="10"/>
        <v>630.95734448019346</v>
      </c>
      <c r="P109" s="44" t="s">
        <v>203</v>
      </c>
      <c r="Q109" s="44" t="s">
        <v>203</v>
      </c>
      <c r="R109" s="18" t="s">
        <v>189</v>
      </c>
      <c r="S109" s="18" t="s">
        <v>242</v>
      </c>
      <c r="T109" s="18" t="s">
        <v>187</v>
      </c>
    </row>
    <row r="110" spans="1:20" x14ac:dyDescent="0.25">
      <c r="A110" s="18" t="s">
        <v>119</v>
      </c>
      <c r="B110" s="18" t="s">
        <v>976</v>
      </c>
      <c r="C110" s="18" t="s">
        <v>977</v>
      </c>
      <c r="D110" s="18" t="s">
        <v>999</v>
      </c>
      <c r="E110" s="43">
        <v>36544</v>
      </c>
      <c r="F110" s="43">
        <v>36544</v>
      </c>
      <c r="G110" s="18" t="s">
        <v>203</v>
      </c>
      <c r="H110" s="18" t="s">
        <v>191</v>
      </c>
      <c r="I110" s="18" t="s">
        <v>203</v>
      </c>
      <c r="J110" s="18" t="s">
        <v>203</v>
      </c>
      <c r="K110" s="18" t="s">
        <v>203</v>
      </c>
      <c r="L110" s="44" t="s">
        <v>203</v>
      </c>
      <c r="M110" s="44" t="s">
        <v>203</v>
      </c>
      <c r="N110" s="44">
        <v>90.6</v>
      </c>
      <c r="O110" s="44">
        <f t="shared" si="10"/>
        <v>363.07805477010089</v>
      </c>
      <c r="P110" s="44" t="s">
        <v>203</v>
      </c>
      <c r="Q110" s="44" t="s">
        <v>203</v>
      </c>
      <c r="R110" s="18" t="s">
        <v>189</v>
      </c>
      <c r="S110" s="18" t="s">
        <v>242</v>
      </c>
      <c r="T110" s="18" t="s">
        <v>187</v>
      </c>
    </row>
    <row r="111" spans="1:20" x14ac:dyDescent="0.25">
      <c r="A111" s="18" t="s">
        <v>119</v>
      </c>
      <c r="B111" s="18" t="s">
        <v>976</v>
      </c>
      <c r="C111" s="18" t="s">
        <v>977</v>
      </c>
      <c r="D111" s="18" t="s">
        <v>999</v>
      </c>
      <c r="E111" s="43">
        <v>36544</v>
      </c>
      <c r="F111" s="43">
        <v>36544</v>
      </c>
      <c r="G111" s="18" t="s">
        <v>203</v>
      </c>
      <c r="H111" s="18" t="s">
        <v>191</v>
      </c>
      <c r="I111" s="18" t="s">
        <v>203</v>
      </c>
      <c r="J111" s="18" t="s">
        <v>203</v>
      </c>
      <c r="K111" s="18" t="s">
        <v>203</v>
      </c>
      <c r="L111" s="44" t="s">
        <v>203</v>
      </c>
      <c r="M111" s="44" t="s">
        <v>203</v>
      </c>
      <c r="N111" s="44">
        <v>97.1</v>
      </c>
      <c r="O111" s="44">
        <f t="shared" si="10"/>
        <v>1621.8100973589283</v>
      </c>
      <c r="P111" s="44" t="s">
        <v>203</v>
      </c>
      <c r="Q111" s="44" t="s">
        <v>203</v>
      </c>
      <c r="R111" s="18" t="s">
        <v>189</v>
      </c>
      <c r="S111" s="18" t="s">
        <v>242</v>
      </c>
      <c r="T111" s="18" t="s">
        <v>187</v>
      </c>
    </row>
    <row r="112" spans="1:20" x14ac:dyDescent="0.25">
      <c r="A112" s="18" t="s">
        <v>119</v>
      </c>
      <c r="B112" s="18" t="s">
        <v>976</v>
      </c>
      <c r="C112" s="18" t="s">
        <v>977</v>
      </c>
      <c r="D112" s="18" t="s">
        <v>999</v>
      </c>
      <c r="E112" s="43">
        <v>36544</v>
      </c>
      <c r="F112" s="43">
        <v>36544</v>
      </c>
      <c r="G112" s="18" t="s">
        <v>203</v>
      </c>
      <c r="H112" s="18" t="s">
        <v>191</v>
      </c>
      <c r="I112" s="18" t="s">
        <v>203</v>
      </c>
      <c r="J112" s="18" t="s">
        <v>203</v>
      </c>
      <c r="K112" s="18" t="s">
        <v>203</v>
      </c>
      <c r="L112" s="44" t="s">
        <v>203</v>
      </c>
      <c r="M112" s="44" t="s">
        <v>203</v>
      </c>
      <c r="N112" s="44">
        <v>87.7</v>
      </c>
      <c r="O112" s="44">
        <f t="shared" si="10"/>
        <v>186.20871366628688</v>
      </c>
      <c r="P112" s="44" t="s">
        <v>203</v>
      </c>
      <c r="Q112" s="44" t="s">
        <v>203</v>
      </c>
      <c r="R112" s="18" t="s">
        <v>189</v>
      </c>
      <c r="S112" s="18" t="s">
        <v>242</v>
      </c>
      <c r="T112" s="18" t="s">
        <v>187</v>
      </c>
    </row>
    <row r="113" spans="1:20" x14ac:dyDescent="0.25">
      <c r="A113" s="18" t="s">
        <v>119</v>
      </c>
      <c r="B113" s="18" t="s">
        <v>976</v>
      </c>
      <c r="C113" s="18" t="s">
        <v>977</v>
      </c>
      <c r="D113" s="18" t="s">
        <v>999</v>
      </c>
      <c r="E113" s="43">
        <v>36544</v>
      </c>
      <c r="F113" s="43">
        <v>36544</v>
      </c>
      <c r="G113" s="18" t="s">
        <v>203</v>
      </c>
      <c r="H113" s="18" t="s">
        <v>191</v>
      </c>
      <c r="I113" s="18" t="s">
        <v>203</v>
      </c>
      <c r="J113" s="18" t="s">
        <v>203</v>
      </c>
      <c r="K113" s="18" t="s">
        <v>203</v>
      </c>
      <c r="L113" s="44" t="s">
        <v>203</v>
      </c>
      <c r="M113" s="44" t="s">
        <v>203</v>
      </c>
      <c r="N113" s="44">
        <v>79.8</v>
      </c>
      <c r="O113" s="44">
        <f t="shared" si="10"/>
        <v>30.199517204020143</v>
      </c>
      <c r="P113" s="44" t="s">
        <v>203</v>
      </c>
      <c r="Q113" s="44" t="s">
        <v>203</v>
      </c>
      <c r="R113" s="18" t="s">
        <v>189</v>
      </c>
      <c r="S113" s="18" t="s">
        <v>242</v>
      </c>
      <c r="T113" s="18" t="s">
        <v>187</v>
      </c>
    </row>
    <row r="114" spans="1:20" x14ac:dyDescent="0.25">
      <c r="A114" s="18" t="s">
        <v>119</v>
      </c>
      <c r="B114" s="18" t="s">
        <v>976</v>
      </c>
      <c r="C114" s="18" t="s">
        <v>977</v>
      </c>
      <c r="D114" s="18" t="s">
        <v>999</v>
      </c>
      <c r="E114" s="43">
        <v>36544</v>
      </c>
      <c r="F114" s="43">
        <v>36544</v>
      </c>
      <c r="G114" s="18" t="s">
        <v>203</v>
      </c>
      <c r="H114" s="18" t="s">
        <v>191</v>
      </c>
      <c r="I114" s="18" t="s">
        <v>203</v>
      </c>
      <c r="J114" s="18" t="s">
        <v>203</v>
      </c>
      <c r="K114" s="18" t="s">
        <v>203</v>
      </c>
      <c r="L114" s="44" t="s">
        <v>203</v>
      </c>
      <c r="M114" s="44" t="s">
        <v>203</v>
      </c>
      <c r="N114" s="44">
        <v>84.6</v>
      </c>
      <c r="O114" s="44">
        <f t="shared" si="10"/>
        <v>91.201083935590859</v>
      </c>
      <c r="P114" s="44" t="s">
        <v>203</v>
      </c>
      <c r="Q114" s="44" t="s">
        <v>203</v>
      </c>
      <c r="R114" s="18" t="s">
        <v>189</v>
      </c>
      <c r="S114" s="18" t="s">
        <v>242</v>
      </c>
      <c r="T114" s="18" t="s">
        <v>187</v>
      </c>
    </row>
    <row r="115" spans="1:20" x14ac:dyDescent="0.25">
      <c r="A115" s="18" t="s">
        <v>119</v>
      </c>
      <c r="B115" s="18" t="s">
        <v>980</v>
      </c>
      <c r="C115" s="18" t="s">
        <v>981</v>
      </c>
      <c r="D115" s="18" t="s">
        <v>999</v>
      </c>
      <c r="E115" s="43">
        <v>36544</v>
      </c>
      <c r="F115" s="43">
        <v>36544</v>
      </c>
      <c r="G115" s="18" t="s">
        <v>203</v>
      </c>
      <c r="H115" s="18" t="s">
        <v>191</v>
      </c>
      <c r="I115" s="18" t="s">
        <v>203</v>
      </c>
      <c r="J115" s="18" t="s">
        <v>203</v>
      </c>
      <c r="K115" s="18" t="s">
        <v>203</v>
      </c>
      <c r="L115" s="44" t="s">
        <v>203</v>
      </c>
      <c r="M115" s="44" t="s">
        <v>203</v>
      </c>
      <c r="N115" s="44">
        <v>68.7</v>
      </c>
      <c r="O115" s="44">
        <f t="shared" si="10"/>
        <v>2.3442288153199233</v>
      </c>
      <c r="P115" s="44" t="s">
        <v>203</v>
      </c>
      <c r="Q115" s="44" t="s">
        <v>203</v>
      </c>
      <c r="R115" s="18" t="s">
        <v>189</v>
      </c>
      <c r="S115" s="18" t="s">
        <v>242</v>
      </c>
      <c r="T115" s="18" t="s">
        <v>187</v>
      </c>
    </row>
    <row r="116" spans="1:20" x14ac:dyDescent="0.25">
      <c r="A116" s="18" t="s">
        <v>119</v>
      </c>
      <c r="B116" s="18" t="s">
        <v>976</v>
      </c>
      <c r="C116" s="18" t="s">
        <v>977</v>
      </c>
      <c r="D116" s="18" t="s">
        <v>999</v>
      </c>
      <c r="E116" s="43">
        <v>36545</v>
      </c>
      <c r="F116" s="43">
        <v>36545</v>
      </c>
      <c r="G116" s="18" t="s">
        <v>203</v>
      </c>
      <c r="H116" s="18" t="s">
        <v>191</v>
      </c>
      <c r="I116" s="18" t="s">
        <v>203</v>
      </c>
      <c r="J116" s="18" t="s">
        <v>203</v>
      </c>
      <c r="K116" s="18" t="s">
        <v>203</v>
      </c>
      <c r="L116" s="44" t="s">
        <v>203</v>
      </c>
      <c r="M116" s="44" t="s">
        <v>203</v>
      </c>
      <c r="N116" s="44">
        <v>86.5</v>
      </c>
      <c r="O116" s="44">
        <f t="shared" si="10"/>
        <v>141.25375446227542</v>
      </c>
      <c r="P116" s="44" t="s">
        <v>203</v>
      </c>
      <c r="Q116" s="44" t="s">
        <v>203</v>
      </c>
      <c r="R116" s="18" t="s">
        <v>189</v>
      </c>
      <c r="S116" s="18" t="s">
        <v>242</v>
      </c>
      <c r="T116" s="18" t="s">
        <v>187</v>
      </c>
    </row>
    <row r="117" spans="1:20" x14ac:dyDescent="0.25">
      <c r="A117" s="18" t="s">
        <v>119</v>
      </c>
      <c r="B117" s="18" t="s">
        <v>982</v>
      </c>
      <c r="C117" s="18" t="s">
        <v>978</v>
      </c>
      <c r="D117" s="18" t="s">
        <v>999</v>
      </c>
      <c r="E117" s="43">
        <v>36545</v>
      </c>
      <c r="F117" s="43">
        <v>36545</v>
      </c>
      <c r="G117" s="18" t="s">
        <v>203</v>
      </c>
      <c r="H117" s="18" t="s">
        <v>191</v>
      </c>
      <c r="I117" s="18" t="s">
        <v>203</v>
      </c>
      <c r="J117" s="18" t="s">
        <v>203</v>
      </c>
      <c r="K117" s="18" t="s">
        <v>203</v>
      </c>
      <c r="L117" s="44" t="s">
        <v>203</v>
      </c>
      <c r="M117" s="44" t="s">
        <v>203</v>
      </c>
      <c r="N117" s="44">
        <v>95.1</v>
      </c>
      <c r="O117" s="44">
        <f t="shared" si="10"/>
        <v>1023.2929922807529</v>
      </c>
      <c r="P117" s="44" t="s">
        <v>203</v>
      </c>
      <c r="Q117" s="44" t="s">
        <v>203</v>
      </c>
      <c r="R117" s="18" t="s">
        <v>189</v>
      </c>
      <c r="S117" s="18" t="s">
        <v>242</v>
      </c>
      <c r="T117" s="18" t="s">
        <v>187</v>
      </c>
    </row>
    <row r="118" spans="1:20" x14ac:dyDescent="0.25">
      <c r="A118" s="18" t="s">
        <v>119</v>
      </c>
      <c r="B118" s="18" t="s">
        <v>982</v>
      </c>
      <c r="C118" s="18" t="s">
        <v>978</v>
      </c>
      <c r="D118" s="18" t="s">
        <v>999</v>
      </c>
      <c r="E118" s="43">
        <v>36545</v>
      </c>
      <c r="F118" s="43">
        <v>36545</v>
      </c>
      <c r="G118" s="18" t="s">
        <v>203</v>
      </c>
      <c r="H118" s="18" t="s">
        <v>191</v>
      </c>
      <c r="I118" s="18" t="s">
        <v>203</v>
      </c>
      <c r="J118" s="18" t="s">
        <v>203</v>
      </c>
      <c r="K118" s="18" t="s">
        <v>203</v>
      </c>
      <c r="L118" s="44" t="s">
        <v>203</v>
      </c>
      <c r="M118" s="44" t="s">
        <v>203</v>
      </c>
      <c r="N118" s="44">
        <v>96.1</v>
      </c>
      <c r="O118" s="44">
        <f t="shared" si="10"/>
        <v>1288.2495516931324</v>
      </c>
      <c r="P118" s="44" t="s">
        <v>203</v>
      </c>
      <c r="Q118" s="44" t="s">
        <v>203</v>
      </c>
      <c r="R118" s="18" t="s">
        <v>189</v>
      </c>
      <c r="S118" s="18" t="s">
        <v>242</v>
      </c>
      <c r="T118" s="18" t="s">
        <v>187</v>
      </c>
    </row>
    <row r="119" spans="1:20" x14ac:dyDescent="0.25">
      <c r="A119" s="18" t="s">
        <v>119</v>
      </c>
      <c r="B119" s="18" t="s">
        <v>983</v>
      </c>
      <c r="C119" s="18" t="s">
        <v>978</v>
      </c>
      <c r="D119" s="18" t="s">
        <v>999</v>
      </c>
      <c r="E119" s="43">
        <v>36545</v>
      </c>
      <c r="F119" s="43">
        <v>36545</v>
      </c>
      <c r="G119" s="18" t="s">
        <v>203</v>
      </c>
      <c r="H119" s="18" t="s">
        <v>191</v>
      </c>
      <c r="I119" s="18" t="s">
        <v>203</v>
      </c>
      <c r="J119" s="18" t="s">
        <v>203</v>
      </c>
      <c r="K119" s="18" t="s">
        <v>203</v>
      </c>
      <c r="L119" s="44" t="s">
        <v>203</v>
      </c>
      <c r="M119" s="44" t="s">
        <v>203</v>
      </c>
      <c r="N119" s="44">
        <v>81.900000000000006</v>
      </c>
      <c r="O119" s="44">
        <f t="shared" si="10"/>
        <v>48.977881936844675</v>
      </c>
      <c r="P119" s="44" t="s">
        <v>203</v>
      </c>
      <c r="Q119" s="44" t="s">
        <v>203</v>
      </c>
      <c r="R119" s="18" t="s">
        <v>189</v>
      </c>
      <c r="S119" s="18" t="s">
        <v>242</v>
      </c>
      <c r="T119" s="18" t="s">
        <v>187</v>
      </c>
    </row>
    <row r="120" spans="1:20" x14ac:dyDescent="0.25">
      <c r="A120" s="18" t="s">
        <v>119</v>
      </c>
      <c r="B120" s="18" t="s">
        <v>979</v>
      </c>
      <c r="C120" s="18" t="s">
        <v>978</v>
      </c>
      <c r="D120" s="18" t="s">
        <v>999</v>
      </c>
      <c r="E120" s="43">
        <v>36545</v>
      </c>
      <c r="F120" s="43">
        <v>36545</v>
      </c>
      <c r="G120" s="18" t="s">
        <v>203</v>
      </c>
      <c r="H120" s="18" t="s">
        <v>191</v>
      </c>
      <c r="I120" s="18" t="s">
        <v>203</v>
      </c>
      <c r="J120" s="18" t="s">
        <v>203</v>
      </c>
      <c r="K120" s="18" t="s">
        <v>203</v>
      </c>
      <c r="L120" s="44" t="s">
        <v>203</v>
      </c>
      <c r="M120" s="44" t="s">
        <v>203</v>
      </c>
      <c r="N120" s="44">
        <v>72.8</v>
      </c>
      <c r="O120" s="44">
        <f t="shared" si="10"/>
        <v>6.0255958607435725</v>
      </c>
      <c r="P120" s="44" t="s">
        <v>203</v>
      </c>
      <c r="Q120" s="44" t="s">
        <v>203</v>
      </c>
      <c r="R120" s="18" t="s">
        <v>189</v>
      </c>
      <c r="S120" s="18" t="s">
        <v>242</v>
      </c>
      <c r="T120" s="18" t="s">
        <v>187</v>
      </c>
    </row>
    <row r="121" spans="1:20" x14ac:dyDescent="0.25">
      <c r="A121" s="18" t="s">
        <v>119</v>
      </c>
      <c r="B121" s="18" t="s">
        <v>979</v>
      </c>
      <c r="C121" s="18" t="s">
        <v>978</v>
      </c>
      <c r="D121" s="18" t="s">
        <v>999</v>
      </c>
      <c r="E121" s="43">
        <v>36545</v>
      </c>
      <c r="F121" s="43">
        <v>36545</v>
      </c>
      <c r="G121" s="18" t="s">
        <v>203</v>
      </c>
      <c r="H121" s="18" t="s">
        <v>191</v>
      </c>
      <c r="I121" s="18" t="s">
        <v>203</v>
      </c>
      <c r="J121" s="18" t="s">
        <v>203</v>
      </c>
      <c r="K121" s="18" t="s">
        <v>203</v>
      </c>
      <c r="L121" s="44" t="s">
        <v>203</v>
      </c>
      <c r="M121" s="44" t="s">
        <v>203</v>
      </c>
      <c r="N121" s="44">
        <v>98.2</v>
      </c>
      <c r="O121" s="44">
        <f t="shared" si="10"/>
        <v>2089.2961308540416</v>
      </c>
      <c r="P121" s="44" t="s">
        <v>203</v>
      </c>
      <c r="Q121" s="44" t="s">
        <v>203</v>
      </c>
      <c r="R121" s="18" t="s">
        <v>189</v>
      </c>
      <c r="S121" s="18" t="s">
        <v>242</v>
      </c>
      <c r="T121" s="18" t="s">
        <v>187</v>
      </c>
    </row>
    <row r="122" spans="1:20" x14ac:dyDescent="0.25">
      <c r="A122" s="18" t="s">
        <v>119</v>
      </c>
      <c r="B122" s="18" t="s">
        <v>984</v>
      </c>
      <c r="C122" s="18" t="s">
        <v>985</v>
      </c>
      <c r="D122" s="18" t="s">
        <v>999</v>
      </c>
      <c r="E122" s="43">
        <v>36545</v>
      </c>
      <c r="F122" s="43">
        <v>36545</v>
      </c>
      <c r="G122" s="18" t="s">
        <v>203</v>
      </c>
      <c r="H122" s="18" t="s">
        <v>191</v>
      </c>
      <c r="I122" s="18" t="s">
        <v>203</v>
      </c>
      <c r="J122" s="18" t="s">
        <v>203</v>
      </c>
      <c r="K122" s="18" t="s">
        <v>203</v>
      </c>
      <c r="L122" s="44" t="s">
        <v>203</v>
      </c>
      <c r="M122" s="44" t="s">
        <v>203</v>
      </c>
      <c r="N122" s="44">
        <v>104.4</v>
      </c>
      <c r="O122" s="44">
        <f t="shared" si="10"/>
        <v>8709.6358995608225</v>
      </c>
      <c r="P122" s="44" t="s">
        <v>203</v>
      </c>
      <c r="Q122" s="44" t="s">
        <v>203</v>
      </c>
      <c r="R122" s="18" t="s">
        <v>189</v>
      </c>
      <c r="S122" s="18" t="s">
        <v>242</v>
      </c>
      <c r="T122" s="18" t="s">
        <v>187</v>
      </c>
    </row>
    <row r="123" spans="1:20" x14ac:dyDescent="0.25">
      <c r="A123" s="18" t="s">
        <v>119</v>
      </c>
      <c r="B123" s="18" t="s">
        <v>980</v>
      </c>
      <c r="C123" s="18" t="s">
        <v>981</v>
      </c>
      <c r="D123" s="18" t="s">
        <v>999</v>
      </c>
      <c r="E123" s="43">
        <v>36544</v>
      </c>
      <c r="F123" s="43">
        <v>36544</v>
      </c>
      <c r="G123" s="18" t="s">
        <v>203</v>
      </c>
      <c r="H123" s="18" t="s">
        <v>191</v>
      </c>
      <c r="I123" s="56">
        <f>TIME(0, 600, 0)</f>
        <v>0.41666666666666669</v>
      </c>
      <c r="J123" s="18">
        <v>74.5</v>
      </c>
      <c r="K123" s="44">
        <f t="shared" ref="K123:K131" si="11">10^((J123-90)/16.61)*100</f>
        <v>11.663454850077075</v>
      </c>
      <c r="L123" s="44" t="s">
        <v>203</v>
      </c>
      <c r="M123" s="44" t="s">
        <v>203</v>
      </c>
      <c r="N123" s="44">
        <v>82.4</v>
      </c>
      <c r="O123" s="44">
        <f t="shared" si="10"/>
        <v>54.95408738576252</v>
      </c>
      <c r="P123" s="44" t="s">
        <v>203</v>
      </c>
      <c r="Q123" s="44" t="s">
        <v>203</v>
      </c>
      <c r="R123" s="18" t="s">
        <v>189</v>
      </c>
      <c r="S123" s="18" t="s">
        <v>242</v>
      </c>
      <c r="T123" s="18" t="s">
        <v>187</v>
      </c>
    </row>
    <row r="124" spans="1:20" x14ac:dyDescent="0.25">
      <c r="A124" s="18" t="s">
        <v>119</v>
      </c>
      <c r="B124" s="18" t="s">
        <v>1000</v>
      </c>
      <c r="C124" s="18" t="s">
        <v>986</v>
      </c>
      <c r="D124" s="18" t="s">
        <v>999</v>
      </c>
      <c r="E124" s="43">
        <v>36544</v>
      </c>
      <c r="F124" s="43">
        <v>36544</v>
      </c>
      <c r="G124" s="18" t="s">
        <v>203</v>
      </c>
      <c r="H124" s="18" t="s">
        <v>191</v>
      </c>
      <c r="I124" s="56">
        <f>TIME(0, 650, 0)</f>
        <v>0.4513888888888889</v>
      </c>
      <c r="J124" s="18">
        <v>78.3</v>
      </c>
      <c r="K124" s="44">
        <f t="shared" si="11"/>
        <v>19.751726220626058</v>
      </c>
      <c r="L124" s="44" t="s">
        <v>203</v>
      </c>
      <c r="M124" s="44" t="s">
        <v>203</v>
      </c>
      <c r="N124" s="44">
        <v>82.7</v>
      </c>
      <c r="O124" s="44">
        <f t="shared" si="10"/>
        <v>58.884365535558935</v>
      </c>
      <c r="P124" s="44" t="s">
        <v>203</v>
      </c>
      <c r="Q124" s="44" t="s">
        <v>203</v>
      </c>
      <c r="R124" s="18" t="s">
        <v>189</v>
      </c>
      <c r="S124" s="18" t="s">
        <v>242</v>
      </c>
      <c r="T124" s="18" t="s">
        <v>187</v>
      </c>
    </row>
    <row r="125" spans="1:20" x14ac:dyDescent="0.25">
      <c r="A125" s="18" t="s">
        <v>119</v>
      </c>
      <c r="B125" s="18" t="s">
        <v>984</v>
      </c>
      <c r="C125" s="18" t="s">
        <v>987</v>
      </c>
      <c r="D125" s="18" t="s">
        <v>999</v>
      </c>
      <c r="E125" s="43">
        <v>36544</v>
      </c>
      <c r="F125" s="43">
        <v>36544</v>
      </c>
      <c r="G125" s="18" t="s">
        <v>203</v>
      </c>
      <c r="H125" s="18" t="s">
        <v>191</v>
      </c>
      <c r="I125" s="56">
        <f>TIME(0, 640, 0)</f>
        <v>0.44444444444444442</v>
      </c>
      <c r="J125" s="18">
        <v>76.900000000000006</v>
      </c>
      <c r="K125" s="44">
        <f t="shared" si="11"/>
        <v>16.267412628669451</v>
      </c>
      <c r="L125" s="44" t="s">
        <v>203</v>
      </c>
      <c r="M125" s="44" t="s">
        <v>203</v>
      </c>
      <c r="N125" s="44">
        <v>82.8</v>
      </c>
      <c r="O125" s="44">
        <f t="shared" si="10"/>
        <v>60.25595860743573</v>
      </c>
      <c r="P125" s="44" t="s">
        <v>203</v>
      </c>
      <c r="Q125" s="44" t="s">
        <v>203</v>
      </c>
      <c r="R125" s="18" t="s">
        <v>189</v>
      </c>
      <c r="S125" s="18" t="s">
        <v>242</v>
      </c>
      <c r="T125" s="18" t="s">
        <v>187</v>
      </c>
    </row>
    <row r="126" spans="1:20" x14ac:dyDescent="0.25">
      <c r="A126" s="18" t="s">
        <v>119</v>
      </c>
      <c r="B126" s="18" t="s">
        <v>1000</v>
      </c>
      <c r="C126" s="18" t="s">
        <v>988</v>
      </c>
      <c r="D126" s="18" t="s">
        <v>999</v>
      </c>
      <c r="E126" s="43">
        <v>36545</v>
      </c>
      <c r="F126" s="43">
        <v>36545</v>
      </c>
      <c r="G126" s="18" t="s">
        <v>203</v>
      </c>
      <c r="H126" s="18" t="s">
        <v>191</v>
      </c>
      <c r="I126" s="56">
        <f>TIME(0, 301, 0)</f>
        <v>0.20902777777777778</v>
      </c>
      <c r="J126" s="18">
        <v>82.9</v>
      </c>
      <c r="K126" s="44">
        <f t="shared" si="11"/>
        <v>37.372027404520566</v>
      </c>
      <c r="L126" s="44" t="s">
        <v>203</v>
      </c>
      <c r="M126" s="44" t="s">
        <v>203</v>
      </c>
      <c r="N126" s="44">
        <v>94.7</v>
      </c>
      <c r="O126" s="44">
        <f t="shared" si="10"/>
        <v>933.25430079699197</v>
      </c>
      <c r="P126" s="44" t="s">
        <v>203</v>
      </c>
      <c r="Q126" s="44" t="s">
        <v>203</v>
      </c>
      <c r="R126" s="18" t="s">
        <v>189</v>
      </c>
      <c r="S126" s="18" t="s">
        <v>242</v>
      </c>
      <c r="T126" s="18" t="s">
        <v>187</v>
      </c>
    </row>
    <row r="127" spans="1:20" x14ac:dyDescent="0.25">
      <c r="A127" s="18" t="s">
        <v>119</v>
      </c>
      <c r="B127" s="18" t="s">
        <v>976</v>
      </c>
      <c r="C127" s="18" t="s">
        <v>977</v>
      </c>
      <c r="D127" s="18" t="s">
        <v>999</v>
      </c>
      <c r="E127" s="43">
        <v>36545</v>
      </c>
      <c r="F127" s="43">
        <v>36545</v>
      </c>
      <c r="G127" s="18" t="s">
        <v>203</v>
      </c>
      <c r="H127" s="18" t="s">
        <v>191</v>
      </c>
      <c r="I127" s="56">
        <f>TIME(0, 354, 0)</f>
        <v>0.24583333333333335</v>
      </c>
      <c r="J127" s="18">
        <v>74.900000000000006</v>
      </c>
      <c r="K127" s="44">
        <f t="shared" si="11"/>
        <v>12.328467394420668</v>
      </c>
      <c r="L127" s="44" t="s">
        <v>203</v>
      </c>
      <c r="M127" s="44" t="s">
        <v>203</v>
      </c>
      <c r="N127" s="44">
        <v>88.6</v>
      </c>
      <c r="O127" s="44">
        <f t="shared" si="10"/>
        <v>229.08676527677702</v>
      </c>
      <c r="P127" s="44" t="s">
        <v>203</v>
      </c>
      <c r="Q127" s="44" t="s">
        <v>203</v>
      </c>
      <c r="R127" s="18" t="s">
        <v>189</v>
      </c>
      <c r="S127" s="18" t="s">
        <v>242</v>
      </c>
      <c r="T127" s="18" t="s">
        <v>187</v>
      </c>
    </row>
    <row r="128" spans="1:20" x14ac:dyDescent="0.25">
      <c r="A128" s="18" t="s">
        <v>119</v>
      </c>
      <c r="B128" s="18" t="s">
        <v>976</v>
      </c>
      <c r="C128" s="18" t="s">
        <v>977</v>
      </c>
      <c r="D128" s="18" t="s">
        <v>999</v>
      </c>
      <c r="E128" s="43">
        <v>36545</v>
      </c>
      <c r="F128" s="43">
        <v>36545</v>
      </c>
      <c r="G128" s="18" t="s">
        <v>203</v>
      </c>
      <c r="H128" s="18" t="s">
        <v>191</v>
      </c>
      <c r="I128" s="56">
        <f>TIME(0, 259, 0)</f>
        <v>0.17986111111111111</v>
      </c>
      <c r="J128" s="18">
        <v>86.9</v>
      </c>
      <c r="K128" s="44">
        <f t="shared" si="11"/>
        <v>65.067698030344118</v>
      </c>
      <c r="L128" s="44" t="s">
        <v>203</v>
      </c>
      <c r="M128" s="44" t="s">
        <v>203</v>
      </c>
      <c r="N128" s="44">
        <v>97.7</v>
      </c>
      <c r="O128" s="44">
        <f t="shared" si="10"/>
        <v>1862.0871366628687</v>
      </c>
      <c r="P128" s="44" t="s">
        <v>203</v>
      </c>
      <c r="Q128" s="44" t="s">
        <v>203</v>
      </c>
      <c r="R128" s="18" t="s">
        <v>189</v>
      </c>
      <c r="S128" s="18" t="s">
        <v>242</v>
      </c>
      <c r="T128" s="18" t="s">
        <v>187</v>
      </c>
    </row>
    <row r="129" spans="1:20" x14ac:dyDescent="0.25">
      <c r="A129" s="18" t="s">
        <v>119</v>
      </c>
      <c r="B129" s="18" t="s">
        <v>984</v>
      </c>
      <c r="C129" s="18" t="s">
        <v>985</v>
      </c>
      <c r="D129" s="18" t="s">
        <v>999</v>
      </c>
      <c r="E129" s="43">
        <v>36565</v>
      </c>
      <c r="F129" s="43">
        <v>36565</v>
      </c>
      <c r="G129" s="18" t="s">
        <v>203</v>
      </c>
      <c r="H129" s="18" t="s">
        <v>191</v>
      </c>
      <c r="I129" s="56">
        <f>TIME(0, 628, 0)</f>
        <v>0.43611111111111112</v>
      </c>
      <c r="J129" s="18">
        <v>86.2</v>
      </c>
      <c r="K129" s="44">
        <f t="shared" si="11"/>
        <v>59.050306387384651</v>
      </c>
      <c r="L129" s="44" t="s">
        <v>203</v>
      </c>
      <c r="M129" s="44" t="s">
        <v>203</v>
      </c>
      <c r="N129" s="44">
        <v>88.9</v>
      </c>
      <c r="O129" s="44">
        <f t="shared" si="10"/>
        <v>245.47089156850336</v>
      </c>
      <c r="P129" s="44" t="s">
        <v>203</v>
      </c>
      <c r="Q129" s="44" t="s">
        <v>203</v>
      </c>
      <c r="R129" s="18" t="s">
        <v>189</v>
      </c>
      <c r="S129" s="18" t="s">
        <v>242</v>
      </c>
      <c r="T129" s="18" t="s">
        <v>187</v>
      </c>
    </row>
    <row r="130" spans="1:20" x14ac:dyDescent="0.25">
      <c r="A130" s="18" t="s">
        <v>119</v>
      </c>
      <c r="B130" s="18" t="s">
        <v>984</v>
      </c>
      <c r="C130" s="18" t="s">
        <v>985</v>
      </c>
      <c r="D130" s="18" t="s">
        <v>999</v>
      </c>
      <c r="E130" s="43">
        <v>36565</v>
      </c>
      <c r="F130" s="43">
        <v>36565</v>
      </c>
      <c r="G130" s="18" t="s">
        <v>203</v>
      </c>
      <c r="H130" s="18" t="s">
        <v>191</v>
      </c>
      <c r="I130" s="56">
        <f>TIME(0, 644, 0)</f>
        <v>0.44722222222222219</v>
      </c>
      <c r="J130" s="18">
        <v>82.2</v>
      </c>
      <c r="K130" s="44">
        <f t="shared" si="11"/>
        <v>33.915901981433649</v>
      </c>
      <c r="L130" s="44" t="s">
        <v>203</v>
      </c>
      <c r="M130" s="44" t="s">
        <v>203</v>
      </c>
      <c r="N130" s="44">
        <v>88.1</v>
      </c>
      <c r="O130" s="44">
        <f t="shared" si="10"/>
        <v>204.1737944669527</v>
      </c>
      <c r="P130" s="44" t="s">
        <v>203</v>
      </c>
      <c r="Q130" s="44" t="s">
        <v>203</v>
      </c>
      <c r="R130" s="18" t="s">
        <v>189</v>
      </c>
      <c r="S130" s="18" t="s">
        <v>242</v>
      </c>
      <c r="T130" s="18" t="s">
        <v>187</v>
      </c>
    </row>
    <row r="131" spans="1:20" x14ac:dyDescent="0.25">
      <c r="A131" s="18" t="s">
        <v>119</v>
      </c>
      <c r="B131" s="18" t="s">
        <v>990</v>
      </c>
      <c r="C131" s="18" t="s">
        <v>989</v>
      </c>
      <c r="D131" s="18" t="s">
        <v>999</v>
      </c>
      <c r="E131" s="43">
        <v>36565</v>
      </c>
      <c r="F131" s="43">
        <v>36565</v>
      </c>
      <c r="G131" s="18" t="s">
        <v>203</v>
      </c>
      <c r="H131" s="18" t="s">
        <v>191</v>
      </c>
      <c r="I131" s="56">
        <f>TIME(0, 628, 0)</f>
        <v>0.43611111111111112</v>
      </c>
      <c r="J131" s="18">
        <v>73.8</v>
      </c>
      <c r="K131" s="44">
        <f t="shared" si="11"/>
        <v>10.584830926572684</v>
      </c>
      <c r="L131" s="44" t="s">
        <v>203</v>
      </c>
      <c r="M131" s="44" t="s">
        <v>203</v>
      </c>
      <c r="N131" s="44">
        <v>79.599999999999994</v>
      </c>
      <c r="O131" s="44">
        <f t="shared" si="10"/>
        <v>28.840315031266016</v>
      </c>
      <c r="P131" s="44" t="s">
        <v>203</v>
      </c>
      <c r="Q131" s="44" t="s">
        <v>203</v>
      </c>
      <c r="R131" s="18" t="s">
        <v>189</v>
      </c>
      <c r="S131" s="18" t="s">
        <v>242</v>
      </c>
      <c r="T131" s="18" t="s">
        <v>187</v>
      </c>
    </row>
    <row r="132" spans="1:20" x14ac:dyDescent="0.25">
      <c r="A132" s="18" t="s">
        <v>118</v>
      </c>
      <c r="B132" s="18" t="s">
        <v>622</v>
      </c>
      <c r="C132" s="45" t="s">
        <v>621</v>
      </c>
      <c r="D132" s="18" t="s">
        <v>638</v>
      </c>
      <c r="E132" s="48">
        <v>36705</v>
      </c>
      <c r="F132" s="48">
        <v>36706</v>
      </c>
      <c r="G132" s="49" t="s">
        <v>203</v>
      </c>
      <c r="H132" s="45" t="s">
        <v>188</v>
      </c>
      <c r="I132" s="54">
        <v>0.44166666666666665</v>
      </c>
      <c r="J132" s="51">
        <v>99.8</v>
      </c>
      <c r="K132" s="44">
        <f t="shared" ref="K132:K152" si="12">10^((J132-90)/16.61)*100</f>
        <v>389.05053822583102</v>
      </c>
      <c r="L132" s="44">
        <v>100.4</v>
      </c>
      <c r="M132" s="44">
        <f t="shared" ref="M132:M161" si="13">10^((L132-90)/16.61)*100</f>
        <v>422.79402197927158</v>
      </c>
      <c r="N132" s="44">
        <v>103</v>
      </c>
      <c r="O132" s="44">
        <f t="shared" ref="O132:O161" si="14">10^((N132-85)/10)*100</f>
        <v>6309.5734448019366</v>
      </c>
      <c r="P132" s="51" t="s">
        <v>203</v>
      </c>
      <c r="Q132" s="51" t="s">
        <v>203</v>
      </c>
      <c r="R132" s="45" t="s">
        <v>187</v>
      </c>
      <c r="S132" s="18" t="s">
        <v>453</v>
      </c>
      <c r="T132" s="45" t="s">
        <v>189</v>
      </c>
    </row>
    <row r="133" spans="1:20" x14ac:dyDescent="0.25">
      <c r="A133" s="18" t="s">
        <v>118</v>
      </c>
      <c r="B133" s="18" t="s">
        <v>622</v>
      </c>
      <c r="C133" s="45" t="s">
        <v>621</v>
      </c>
      <c r="D133" s="18" t="s">
        <v>637</v>
      </c>
      <c r="E133" s="48">
        <v>36705</v>
      </c>
      <c r="F133" s="48">
        <v>36706</v>
      </c>
      <c r="G133" s="49" t="s">
        <v>203</v>
      </c>
      <c r="H133" s="45" t="s">
        <v>188</v>
      </c>
      <c r="I133" s="54">
        <v>0.44305555555555554</v>
      </c>
      <c r="J133" s="51">
        <v>94.1</v>
      </c>
      <c r="K133" s="44">
        <f t="shared" si="12"/>
        <v>176.53842735034988</v>
      </c>
      <c r="L133" s="44">
        <v>95.4</v>
      </c>
      <c r="M133" s="44">
        <f t="shared" si="13"/>
        <v>211.40018265751661</v>
      </c>
      <c r="N133" s="44">
        <v>95.6</v>
      </c>
      <c r="O133" s="44">
        <f t="shared" si="14"/>
        <v>1148.1536214968812</v>
      </c>
      <c r="P133" s="51" t="s">
        <v>203</v>
      </c>
      <c r="Q133" s="51" t="s">
        <v>203</v>
      </c>
      <c r="R133" s="45" t="s">
        <v>187</v>
      </c>
      <c r="S133" s="18" t="s">
        <v>453</v>
      </c>
      <c r="T133" s="45" t="s">
        <v>189</v>
      </c>
    </row>
    <row r="134" spans="1:20" x14ac:dyDescent="0.25">
      <c r="A134" s="18" t="s">
        <v>118</v>
      </c>
      <c r="B134" s="18" t="s">
        <v>622</v>
      </c>
      <c r="C134" s="45" t="s">
        <v>621</v>
      </c>
      <c r="D134" s="18" t="s">
        <v>638</v>
      </c>
      <c r="E134" s="48">
        <v>36705</v>
      </c>
      <c r="F134" s="48">
        <v>36706</v>
      </c>
      <c r="G134" s="49" t="s">
        <v>203</v>
      </c>
      <c r="H134" s="45" t="s">
        <v>188</v>
      </c>
      <c r="I134" s="54">
        <v>0.44444444444444442</v>
      </c>
      <c r="J134" s="51">
        <v>92.6</v>
      </c>
      <c r="K134" s="44">
        <f t="shared" si="12"/>
        <v>143.39440607785048</v>
      </c>
      <c r="L134" s="44">
        <v>94.1</v>
      </c>
      <c r="M134" s="44">
        <f t="shared" si="13"/>
        <v>176.53842735034988</v>
      </c>
      <c r="N134" s="44">
        <v>94.3</v>
      </c>
      <c r="O134" s="44">
        <f t="shared" si="14"/>
        <v>851.13803820237615</v>
      </c>
      <c r="P134" s="51" t="s">
        <v>203</v>
      </c>
      <c r="Q134" s="51" t="s">
        <v>203</v>
      </c>
      <c r="R134" s="45" t="s">
        <v>187</v>
      </c>
      <c r="S134" s="18" t="s">
        <v>453</v>
      </c>
      <c r="T134" s="45" t="s">
        <v>189</v>
      </c>
    </row>
    <row r="135" spans="1:20" x14ac:dyDescent="0.25">
      <c r="A135" s="18" t="s">
        <v>118</v>
      </c>
      <c r="B135" s="18" t="s">
        <v>622</v>
      </c>
      <c r="C135" s="45" t="s">
        <v>621</v>
      </c>
      <c r="D135" s="18" t="s">
        <v>638</v>
      </c>
      <c r="E135" s="48">
        <v>36705</v>
      </c>
      <c r="F135" s="48">
        <v>36706</v>
      </c>
      <c r="G135" s="49" t="s">
        <v>203</v>
      </c>
      <c r="H135" s="45" t="s">
        <v>188</v>
      </c>
      <c r="I135" s="54">
        <v>0.4458333333333333</v>
      </c>
      <c r="J135" s="51">
        <v>87.7</v>
      </c>
      <c r="K135" s="44">
        <f t="shared" si="12"/>
        <v>72.699127597247724</v>
      </c>
      <c r="L135" s="44">
        <v>91.6</v>
      </c>
      <c r="M135" s="44">
        <f t="shared" si="13"/>
        <v>124.83245556275411</v>
      </c>
      <c r="N135" s="44">
        <v>91.4</v>
      </c>
      <c r="O135" s="44">
        <f t="shared" si="14"/>
        <v>436.51583224016662</v>
      </c>
      <c r="P135" s="51" t="s">
        <v>203</v>
      </c>
      <c r="Q135" s="51" t="s">
        <v>203</v>
      </c>
      <c r="R135" s="45" t="s">
        <v>187</v>
      </c>
      <c r="S135" s="18" t="s">
        <v>453</v>
      </c>
      <c r="T135" s="45" t="s">
        <v>189</v>
      </c>
    </row>
    <row r="136" spans="1:20" x14ac:dyDescent="0.25">
      <c r="A136" s="18" t="s">
        <v>118</v>
      </c>
      <c r="B136" s="18" t="s">
        <v>622</v>
      </c>
      <c r="C136" s="45" t="s">
        <v>621</v>
      </c>
      <c r="D136" s="18" t="s">
        <v>638</v>
      </c>
      <c r="E136" s="48">
        <v>36705</v>
      </c>
      <c r="F136" s="48">
        <v>36706</v>
      </c>
      <c r="G136" s="49" t="s">
        <v>203</v>
      </c>
      <c r="H136" s="45" t="s">
        <v>188</v>
      </c>
      <c r="I136" s="54">
        <v>0.4465277777777778</v>
      </c>
      <c r="J136" s="51">
        <v>85.9</v>
      </c>
      <c r="K136" s="44">
        <f t="shared" si="12"/>
        <v>56.644891144036706</v>
      </c>
      <c r="L136" s="44">
        <v>90.4</v>
      </c>
      <c r="M136" s="44">
        <f t="shared" si="13"/>
        <v>105.70167718649159</v>
      </c>
      <c r="N136" s="44">
        <v>91.9</v>
      </c>
      <c r="O136" s="44">
        <f t="shared" si="14"/>
        <v>489.77881936844699</v>
      </c>
      <c r="P136" s="51" t="s">
        <v>203</v>
      </c>
      <c r="Q136" s="51" t="s">
        <v>203</v>
      </c>
      <c r="R136" s="45" t="s">
        <v>187</v>
      </c>
      <c r="S136" s="18" t="s">
        <v>453</v>
      </c>
      <c r="T136" s="45" t="s">
        <v>189</v>
      </c>
    </row>
    <row r="137" spans="1:20" x14ac:dyDescent="0.25">
      <c r="A137" s="18" t="s">
        <v>118</v>
      </c>
      <c r="B137" s="18" t="s">
        <v>622</v>
      </c>
      <c r="C137" s="45" t="s">
        <v>621</v>
      </c>
      <c r="D137" s="18" t="s">
        <v>639</v>
      </c>
      <c r="E137" s="48">
        <v>36705</v>
      </c>
      <c r="F137" s="48">
        <v>36706</v>
      </c>
      <c r="G137" s="49" t="s">
        <v>203</v>
      </c>
      <c r="H137" s="45" t="s">
        <v>188</v>
      </c>
      <c r="I137" s="54">
        <v>0.45069444444444445</v>
      </c>
      <c r="J137" s="51">
        <v>103.7</v>
      </c>
      <c r="K137" s="44">
        <f t="shared" si="12"/>
        <v>668.04287245092542</v>
      </c>
      <c r="L137" s="44">
        <v>103.8</v>
      </c>
      <c r="M137" s="44">
        <f t="shared" si="13"/>
        <v>677.3682001731363</v>
      </c>
      <c r="N137" s="44">
        <v>104.1</v>
      </c>
      <c r="O137" s="44">
        <f t="shared" si="14"/>
        <v>8128.3051616409894</v>
      </c>
      <c r="P137" s="51" t="s">
        <v>203</v>
      </c>
      <c r="Q137" s="51" t="s">
        <v>203</v>
      </c>
      <c r="R137" s="45" t="s">
        <v>187</v>
      </c>
      <c r="S137" s="18" t="s">
        <v>453</v>
      </c>
      <c r="T137" s="45" t="s">
        <v>189</v>
      </c>
    </row>
    <row r="138" spans="1:20" x14ac:dyDescent="0.25">
      <c r="A138" s="18" t="s">
        <v>118</v>
      </c>
      <c r="B138" s="18" t="s">
        <v>622</v>
      </c>
      <c r="C138" s="45" t="s">
        <v>621</v>
      </c>
      <c r="D138" s="18" t="s">
        <v>639</v>
      </c>
      <c r="E138" s="48">
        <v>36705</v>
      </c>
      <c r="F138" s="48">
        <v>36706</v>
      </c>
      <c r="G138" s="49" t="s">
        <v>203</v>
      </c>
      <c r="H138" s="45" t="s">
        <v>188</v>
      </c>
      <c r="I138" s="54">
        <v>0.45208333333333334</v>
      </c>
      <c r="J138" s="51">
        <v>106</v>
      </c>
      <c r="K138" s="44">
        <f t="shared" si="12"/>
        <v>918.91456545651397</v>
      </c>
      <c r="L138" s="44">
        <v>106.1</v>
      </c>
      <c r="M138" s="44">
        <f t="shared" si="13"/>
        <v>931.74185517843887</v>
      </c>
      <c r="N138" s="44">
        <v>106.7</v>
      </c>
      <c r="O138" s="44">
        <f t="shared" si="14"/>
        <v>14791.083881682096</v>
      </c>
      <c r="P138" s="51" t="s">
        <v>203</v>
      </c>
      <c r="Q138" s="51" t="s">
        <v>203</v>
      </c>
      <c r="R138" s="45" t="s">
        <v>187</v>
      </c>
      <c r="S138" s="18" t="s">
        <v>453</v>
      </c>
      <c r="T138" s="45" t="s">
        <v>189</v>
      </c>
    </row>
    <row r="139" spans="1:20" x14ac:dyDescent="0.25">
      <c r="A139" s="18" t="s">
        <v>118</v>
      </c>
      <c r="B139" s="18" t="s">
        <v>622</v>
      </c>
      <c r="C139" s="45" t="s">
        <v>621</v>
      </c>
      <c r="D139" s="18" t="s">
        <v>639</v>
      </c>
      <c r="E139" s="48">
        <v>36705</v>
      </c>
      <c r="F139" s="48">
        <v>36706</v>
      </c>
      <c r="G139" s="49" t="s">
        <v>203</v>
      </c>
      <c r="H139" s="45" t="s">
        <v>188</v>
      </c>
      <c r="I139" s="54">
        <v>0.4548611111111111</v>
      </c>
      <c r="J139" s="51">
        <v>106.2</v>
      </c>
      <c r="K139" s="44">
        <f t="shared" si="12"/>
        <v>944.74820328924716</v>
      </c>
      <c r="L139" s="44">
        <v>106.2</v>
      </c>
      <c r="M139" s="44">
        <f t="shared" si="13"/>
        <v>944.74820328924716</v>
      </c>
      <c r="N139" s="44">
        <v>107.3</v>
      </c>
      <c r="O139" s="44">
        <f t="shared" si="14"/>
        <v>16982.436524617431</v>
      </c>
      <c r="P139" s="51" t="s">
        <v>203</v>
      </c>
      <c r="Q139" s="51" t="s">
        <v>203</v>
      </c>
      <c r="R139" s="45" t="s">
        <v>187</v>
      </c>
      <c r="S139" s="18" t="s">
        <v>453</v>
      </c>
      <c r="T139" s="45" t="s">
        <v>189</v>
      </c>
    </row>
    <row r="140" spans="1:20" x14ac:dyDescent="0.25">
      <c r="A140" s="18" t="s">
        <v>118</v>
      </c>
      <c r="B140" s="18" t="s">
        <v>622</v>
      </c>
      <c r="C140" s="45" t="s">
        <v>621</v>
      </c>
      <c r="D140" s="18" t="s">
        <v>638</v>
      </c>
      <c r="E140" s="48">
        <v>36705</v>
      </c>
      <c r="F140" s="48">
        <v>36706</v>
      </c>
      <c r="G140" s="49" t="s">
        <v>203</v>
      </c>
      <c r="H140" s="45" t="s">
        <v>188</v>
      </c>
      <c r="I140" s="54">
        <v>0.45763888888888887</v>
      </c>
      <c r="J140" s="51">
        <v>95.4</v>
      </c>
      <c r="K140" s="44">
        <f t="shared" si="12"/>
        <v>211.40018265751661</v>
      </c>
      <c r="L140" s="44">
        <v>96.2</v>
      </c>
      <c r="M140" s="44">
        <f t="shared" si="13"/>
        <v>236.19413807959165</v>
      </c>
      <c r="N140" s="44">
        <v>96.5</v>
      </c>
      <c r="O140" s="44">
        <f t="shared" si="14"/>
        <v>1412.5375446227545</v>
      </c>
      <c r="P140" s="51" t="s">
        <v>203</v>
      </c>
      <c r="Q140" s="51" t="s">
        <v>203</v>
      </c>
      <c r="R140" s="45" t="s">
        <v>187</v>
      </c>
      <c r="S140" s="18" t="s">
        <v>453</v>
      </c>
      <c r="T140" s="45" t="s">
        <v>189</v>
      </c>
    </row>
    <row r="141" spans="1:20" x14ac:dyDescent="0.25">
      <c r="A141" s="18" t="s">
        <v>118</v>
      </c>
      <c r="B141" s="18" t="s">
        <v>622</v>
      </c>
      <c r="C141" s="45" t="s">
        <v>621</v>
      </c>
      <c r="D141" s="18" t="s">
        <v>639</v>
      </c>
      <c r="E141" s="48">
        <v>36705</v>
      </c>
      <c r="F141" s="48">
        <v>36706</v>
      </c>
      <c r="G141" s="49" t="s">
        <v>203</v>
      </c>
      <c r="H141" s="45" t="s">
        <v>188</v>
      </c>
      <c r="I141" s="54">
        <v>0.47291666666666665</v>
      </c>
      <c r="J141" s="51">
        <v>102.6</v>
      </c>
      <c r="K141" s="44">
        <f t="shared" si="12"/>
        <v>573.56041350241867</v>
      </c>
      <c r="L141" s="44">
        <v>102.8</v>
      </c>
      <c r="M141" s="44">
        <f t="shared" si="13"/>
        <v>589.6850376564098</v>
      </c>
      <c r="N141" s="44">
        <v>103.4</v>
      </c>
      <c r="O141" s="44">
        <f t="shared" si="14"/>
        <v>6918.3097091893787</v>
      </c>
      <c r="P141" s="51" t="s">
        <v>203</v>
      </c>
      <c r="Q141" s="51" t="s">
        <v>203</v>
      </c>
      <c r="R141" s="45" t="s">
        <v>187</v>
      </c>
      <c r="S141" s="18" t="s">
        <v>453</v>
      </c>
      <c r="T141" s="45" t="s">
        <v>189</v>
      </c>
    </row>
    <row r="142" spans="1:20" x14ac:dyDescent="0.25">
      <c r="A142" s="18" t="s">
        <v>118</v>
      </c>
      <c r="B142" s="18" t="s">
        <v>622</v>
      </c>
      <c r="C142" s="45" t="s">
        <v>621</v>
      </c>
      <c r="D142" s="18" t="s">
        <v>640</v>
      </c>
      <c r="E142" s="48">
        <v>36705</v>
      </c>
      <c r="F142" s="48">
        <v>36706</v>
      </c>
      <c r="G142" s="49" t="s">
        <v>203</v>
      </c>
      <c r="H142" s="45" t="s">
        <v>188</v>
      </c>
      <c r="I142" s="54">
        <v>0.46249999999999997</v>
      </c>
      <c r="J142" s="51">
        <v>82.8</v>
      </c>
      <c r="K142" s="44">
        <f t="shared" si="12"/>
        <v>36.857526719218868</v>
      </c>
      <c r="L142" s="44">
        <v>89.9</v>
      </c>
      <c r="M142" s="44">
        <f t="shared" si="13"/>
        <v>98.623300042749634</v>
      </c>
      <c r="N142" s="44">
        <v>90.9</v>
      </c>
      <c r="O142" s="44">
        <f t="shared" si="14"/>
        <v>389.04514499428109</v>
      </c>
      <c r="P142" s="51" t="s">
        <v>203</v>
      </c>
      <c r="Q142" s="51" t="s">
        <v>203</v>
      </c>
      <c r="R142" s="45" t="s">
        <v>187</v>
      </c>
      <c r="S142" s="18" t="s">
        <v>453</v>
      </c>
      <c r="T142" s="45" t="s">
        <v>189</v>
      </c>
    </row>
    <row r="143" spans="1:20" x14ac:dyDescent="0.25">
      <c r="A143" s="18" t="s">
        <v>118</v>
      </c>
      <c r="B143" s="18" t="s">
        <v>622</v>
      </c>
      <c r="C143" s="45" t="s">
        <v>621</v>
      </c>
      <c r="D143" s="18" t="s">
        <v>638</v>
      </c>
      <c r="E143" s="48">
        <v>36705</v>
      </c>
      <c r="F143" s="48">
        <v>36706</v>
      </c>
      <c r="G143" s="49" t="s">
        <v>203</v>
      </c>
      <c r="H143" s="45" t="s">
        <v>188</v>
      </c>
      <c r="I143" s="54">
        <v>0.46111111111111108</v>
      </c>
      <c r="J143" s="51">
        <v>82.4</v>
      </c>
      <c r="K143" s="44">
        <f t="shared" si="12"/>
        <v>34.869386844440001</v>
      </c>
      <c r="L143" s="44">
        <v>89.8</v>
      </c>
      <c r="M143" s="44">
        <f t="shared" si="13"/>
        <v>97.26555311322204</v>
      </c>
      <c r="N143" s="44">
        <v>90.5</v>
      </c>
      <c r="O143" s="44">
        <f t="shared" si="14"/>
        <v>354.81338923357555</v>
      </c>
      <c r="P143" s="51" t="s">
        <v>203</v>
      </c>
      <c r="Q143" s="51" t="s">
        <v>203</v>
      </c>
      <c r="R143" s="45" t="s">
        <v>187</v>
      </c>
      <c r="S143" s="18" t="s">
        <v>453</v>
      </c>
      <c r="T143" s="45" t="s">
        <v>189</v>
      </c>
    </row>
    <row r="144" spans="1:20" x14ac:dyDescent="0.25">
      <c r="A144" s="18" t="s">
        <v>118</v>
      </c>
      <c r="B144" s="18" t="s">
        <v>622</v>
      </c>
      <c r="C144" s="45" t="s">
        <v>621</v>
      </c>
      <c r="D144" s="18" t="s">
        <v>638</v>
      </c>
      <c r="E144" s="48">
        <v>36705</v>
      </c>
      <c r="F144" s="48">
        <v>36706</v>
      </c>
      <c r="G144" s="49" t="s">
        <v>203</v>
      </c>
      <c r="H144" s="45" t="s">
        <v>188</v>
      </c>
      <c r="I144" s="54">
        <v>0.46527777777777773</v>
      </c>
      <c r="J144" s="51">
        <v>82.2</v>
      </c>
      <c r="K144" s="44">
        <f t="shared" si="12"/>
        <v>33.915901981433649</v>
      </c>
      <c r="L144" s="44">
        <v>89.8</v>
      </c>
      <c r="M144" s="44">
        <f t="shared" si="13"/>
        <v>97.26555311322204</v>
      </c>
      <c r="N144" s="44">
        <v>90.7</v>
      </c>
      <c r="O144" s="44">
        <f t="shared" si="14"/>
        <v>371.53522909717282</v>
      </c>
      <c r="P144" s="51" t="s">
        <v>203</v>
      </c>
      <c r="Q144" s="51" t="s">
        <v>203</v>
      </c>
      <c r="R144" s="45" t="s">
        <v>187</v>
      </c>
      <c r="S144" s="18" t="s">
        <v>453</v>
      </c>
      <c r="T144" s="45" t="s">
        <v>189</v>
      </c>
    </row>
    <row r="145" spans="1:20" x14ac:dyDescent="0.25">
      <c r="A145" s="18" t="s">
        <v>118</v>
      </c>
      <c r="B145" s="18" t="s">
        <v>622</v>
      </c>
      <c r="C145" s="45" t="s">
        <v>621</v>
      </c>
      <c r="D145" s="18" t="s">
        <v>638</v>
      </c>
      <c r="E145" s="48">
        <v>36705</v>
      </c>
      <c r="F145" s="48">
        <v>36706</v>
      </c>
      <c r="G145" s="49" t="s">
        <v>203</v>
      </c>
      <c r="H145" s="45" t="s">
        <v>188</v>
      </c>
      <c r="I145" s="54">
        <v>0.45277777777777778</v>
      </c>
      <c r="J145" s="51">
        <v>97.4</v>
      </c>
      <c r="K145" s="44">
        <f t="shared" si="12"/>
        <v>278.9425393315496</v>
      </c>
      <c r="L145" s="44">
        <v>97.9</v>
      </c>
      <c r="M145" s="44">
        <f t="shared" si="13"/>
        <v>298.96276268613133</v>
      </c>
      <c r="N145" s="44">
        <v>98.3</v>
      </c>
      <c r="O145" s="44">
        <f t="shared" si="14"/>
        <v>2137.9620895022308</v>
      </c>
      <c r="P145" s="51" t="s">
        <v>203</v>
      </c>
      <c r="Q145" s="51" t="s">
        <v>203</v>
      </c>
      <c r="R145" s="45" t="s">
        <v>187</v>
      </c>
      <c r="S145" s="18" t="s">
        <v>453</v>
      </c>
      <c r="T145" s="45" t="s">
        <v>189</v>
      </c>
    </row>
    <row r="146" spans="1:20" x14ac:dyDescent="0.25">
      <c r="A146" s="18" t="s">
        <v>118</v>
      </c>
      <c r="B146" s="18" t="s">
        <v>622</v>
      </c>
      <c r="C146" s="45" t="s">
        <v>621</v>
      </c>
      <c r="D146" s="18" t="s">
        <v>638</v>
      </c>
      <c r="E146" s="48">
        <v>36705</v>
      </c>
      <c r="F146" s="48">
        <v>36706</v>
      </c>
      <c r="G146" s="49" t="s">
        <v>203</v>
      </c>
      <c r="H146" s="45" t="s">
        <v>188</v>
      </c>
      <c r="I146" s="54">
        <v>0.45208333333333334</v>
      </c>
      <c r="J146" s="51">
        <v>92.7</v>
      </c>
      <c r="K146" s="44">
        <f t="shared" si="12"/>
        <v>145.39607376319233</v>
      </c>
      <c r="L146" s="44">
        <v>94.7</v>
      </c>
      <c r="M146" s="44">
        <f t="shared" si="13"/>
        <v>191.85011817159895</v>
      </c>
      <c r="N146" s="44">
        <v>95</v>
      </c>
      <c r="O146" s="44">
        <f t="shared" si="14"/>
        <v>1000</v>
      </c>
      <c r="P146" s="51" t="s">
        <v>203</v>
      </c>
      <c r="Q146" s="51" t="s">
        <v>203</v>
      </c>
      <c r="R146" s="45" t="s">
        <v>187</v>
      </c>
      <c r="S146" s="18" t="s">
        <v>453</v>
      </c>
      <c r="T146" s="45" t="s">
        <v>189</v>
      </c>
    </row>
    <row r="147" spans="1:20" x14ac:dyDescent="0.25">
      <c r="A147" s="18" t="s">
        <v>117</v>
      </c>
      <c r="B147" s="18" t="s">
        <v>902</v>
      </c>
      <c r="C147" s="18" t="s">
        <v>970</v>
      </c>
      <c r="D147" s="18" t="s">
        <v>899</v>
      </c>
      <c r="E147" s="43">
        <v>36635</v>
      </c>
      <c r="F147" s="43">
        <v>36636</v>
      </c>
      <c r="G147" s="18" t="s">
        <v>203</v>
      </c>
      <c r="H147" s="44" t="s">
        <v>188</v>
      </c>
      <c r="I147" s="18" t="s">
        <v>203</v>
      </c>
      <c r="J147" s="44">
        <v>91.9</v>
      </c>
      <c r="K147" s="44">
        <f t="shared" si="12"/>
        <v>130.13344362029457</v>
      </c>
      <c r="L147" s="44">
        <v>92</v>
      </c>
      <c r="M147" s="44">
        <f t="shared" si="13"/>
        <v>131.94999920291289</v>
      </c>
      <c r="N147" s="44">
        <v>106.2</v>
      </c>
      <c r="O147" s="44">
        <f t="shared" si="14"/>
        <v>13182.567385564085</v>
      </c>
      <c r="P147" s="44" t="s">
        <v>203</v>
      </c>
      <c r="Q147" s="44" t="s">
        <v>203</v>
      </c>
      <c r="R147" s="18" t="s">
        <v>187</v>
      </c>
      <c r="S147" s="18" t="s">
        <v>1484</v>
      </c>
      <c r="T147" s="45" t="s">
        <v>187</v>
      </c>
    </row>
    <row r="148" spans="1:20" x14ac:dyDescent="0.25">
      <c r="A148" s="18" t="s">
        <v>117</v>
      </c>
      <c r="B148" s="18" t="s">
        <v>902</v>
      </c>
      <c r="C148" s="18" t="s">
        <v>970</v>
      </c>
      <c r="D148" s="18" t="s">
        <v>900</v>
      </c>
      <c r="E148" s="43">
        <v>36635</v>
      </c>
      <c r="F148" s="43">
        <v>36636</v>
      </c>
      <c r="G148" s="18" t="s">
        <v>203</v>
      </c>
      <c r="H148" s="44" t="s">
        <v>188</v>
      </c>
      <c r="I148" s="18" t="s">
        <v>203</v>
      </c>
      <c r="J148" s="44">
        <v>96.7</v>
      </c>
      <c r="K148" s="44">
        <f t="shared" si="12"/>
        <v>253.14622939821226</v>
      </c>
      <c r="L148" s="44">
        <v>96.8</v>
      </c>
      <c r="M148" s="44">
        <f t="shared" si="13"/>
        <v>256.67994205069436</v>
      </c>
      <c r="N148" s="44">
        <v>109.1</v>
      </c>
      <c r="O148" s="44">
        <f t="shared" si="14"/>
        <v>25703.957827688617</v>
      </c>
      <c r="P148" s="44" t="s">
        <v>203</v>
      </c>
      <c r="Q148" s="44" t="s">
        <v>203</v>
      </c>
      <c r="R148" s="18" t="s">
        <v>187</v>
      </c>
      <c r="S148" s="18" t="s">
        <v>1484</v>
      </c>
      <c r="T148" s="45" t="s">
        <v>187</v>
      </c>
    </row>
    <row r="149" spans="1:20" x14ac:dyDescent="0.25">
      <c r="A149" s="18" t="s">
        <v>117</v>
      </c>
      <c r="B149" s="18" t="s">
        <v>902</v>
      </c>
      <c r="C149" s="18" t="s">
        <v>970</v>
      </c>
      <c r="D149" s="18" t="s">
        <v>901</v>
      </c>
      <c r="E149" s="43">
        <v>36635</v>
      </c>
      <c r="F149" s="43">
        <v>36636</v>
      </c>
      <c r="G149" s="18" t="s">
        <v>203</v>
      </c>
      <c r="H149" s="44" t="s">
        <v>188</v>
      </c>
      <c r="I149" s="18" t="s">
        <v>203</v>
      </c>
      <c r="J149" s="44">
        <v>87.9</v>
      </c>
      <c r="K149" s="44">
        <f t="shared" si="12"/>
        <v>74.742933413047325</v>
      </c>
      <c r="L149" s="44">
        <v>88</v>
      </c>
      <c r="M149" s="44">
        <f t="shared" si="13"/>
        <v>75.786283140646219</v>
      </c>
      <c r="N149" s="44">
        <v>104</v>
      </c>
      <c r="O149" s="44">
        <f t="shared" si="14"/>
        <v>7943.2823472428199</v>
      </c>
      <c r="P149" s="44" t="s">
        <v>203</v>
      </c>
      <c r="Q149" s="44" t="s">
        <v>203</v>
      </c>
      <c r="R149" s="18" t="s">
        <v>187</v>
      </c>
      <c r="S149" s="18" t="s">
        <v>1484</v>
      </c>
      <c r="T149" s="45" t="s">
        <v>187</v>
      </c>
    </row>
    <row r="150" spans="1:20" x14ac:dyDescent="0.25">
      <c r="A150" s="18" t="s">
        <v>117</v>
      </c>
      <c r="B150" s="18" t="s">
        <v>903</v>
      </c>
      <c r="C150" s="18" t="s">
        <v>970</v>
      </c>
      <c r="D150" s="18" t="s">
        <v>899</v>
      </c>
      <c r="E150" s="43">
        <v>36635</v>
      </c>
      <c r="F150" s="43">
        <v>36636</v>
      </c>
      <c r="G150" s="18" t="s">
        <v>203</v>
      </c>
      <c r="H150" s="44" t="s">
        <v>188</v>
      </c>
      <c r="I150" s="18" t="s">
        <v>203</v>
      </c>
      <c r="J150" s="44">
        <v>93.4</v>
      </c>
      <c r="K150" s="44">
        <f t="shared" si="12"/>
        <v>160.21234098866881</v>
      </c>
      <c r="L150" s="44">
        <v>93.4</v>
      </c>
      <c r="M150" s="44">
        <f t="shared" si="13"/>
        <v>160.21234098866881</v>
      </c>
      <c r="N150" s="44">
        <v>107.7</v>
      </c>
      <c r="O150" s="44">
        <f t="shared" si="14"/>
        <v>18620.8713666287</v>
      </c>
      <c r="P150" s="44" t="s">
        <v>203</v>
      </c>
      <c r="Q150" s="44" t="s">
        <v>203</v>
      </c>
      <c r="R150" s="18" t="s">
        <v>187</v>
      </c>
      <c r="S150" s="18" t="s">
        <v>1484</v>
      </c>
      <c r="T150" s="45" t="s">
        <v>187</v>
      </c>
    </row>
    <row r="151" spans="1:20" x14ac:dyDescent="0.25">
      <c r="A151" s="18" t="s">
        <v>117</v>
      </c>
      <c r="B151" s="18" t="s">
        <v>903</v>
      </c>
      <c r="C151" s="18" t="s">
        <v>970</v>
      </c>
      <c r="D151" s="18" t="s">
        <v>900</v>
      </c>
      <c r="E151" s="43">
        <v>36635</v>
      </c>
      <c r="F151" s="43">
        <v>36636</v>
      </c>
      <c r="G151" s="18" t="s">
        <v>203</v>
      </c>
      <c r="H151" s="44" t="s">
        <v>188</v>
      </c>
      <c r="I151" s="18" t="s">
        <v>203</v>
      </c>
      <c r="J151" s="44">
        <v>96.6</v>
      </c>
      <c r="K151" s="44">
        <f t="shared" si="12"/>
        <v>249.66116536630571</v>
      </c>
      <c r="L151" s="44">
        <v>96.6</v>
      </c>
      <c r="M151" s="44">
        <f t="shared" si="13"/>
        <v>249.66116536630571</v>
      </c>
      <c r="N151" s="44">
        <v>109</v>
      </c>
      <c r="O151" s="44">
        <f t="shared" si="14"/>
        <v>25118.864315095805</v>
      </c>
      <c r="P151" s="44" t="s">
        <v>203</v>
      </c>
      <c r="Q151" s="44" t="s">
        <v>203</v>
      </c>
      <c r="R151" s="18" t="s">
        <v>187</v>
      </c>
      <c r="S151" s="18" t="s">
        <v>1484</v>
      </c>
      <c r="T151" s="45" t="s">
        <v>187</v>
      </c>
    </row>
    <row r="152" spans="1:20" x14ac:dyDescent="0.25">
      <c r="A152" s="18" t="s">
        <v>117</v>
      </c>
      <c r="B152" s="18" t="s">
        <v>903</v>
      </c>
      <c r="C152" s="18" t="s">
        <v>970</v>
      </c>
      <c r="D152" s="18" t="s">
        <v>901</v>
      </c>
      <c r="E152" s="43">
        <v>36635</v>
      </c>
      <c r="F152" s="43">
        <v>36636</v>
      </c>
      <c r="G152" s="18" t="s">
        <v>203</v>
      </c>
      <c r="H152" s="44" t="s">
        <v>188</v>
      </c>
      <c r="I152" s="18" t="s">
        <v>203</v>
      </c>
      <c r="J152" s="44">
        <v>87.3</v>
      </c>
      <c r="K152" s="44">
        <f t="shared" si="12"/>
        <v>68.777648124715355</v>
      </c>
      <c r="L152" s="44">
        <v>87.4</v>
      </c>
      <c r="M152" s="44">
        <f t="shared" si="13"/>
        <v>69.737727387851407</v>
      </c>
      <c r="N152" s="44">
        <v>103.3</v>
      </c>
      <c r="O152" s="44">
        <f t="shared" si="14"/>
        <v>6760.8297539198138</v>
      </c>
      <c r="P152" s="44" t="s">
        <v>203</v>
      </c>
      <c r="Q152" s="44" t="s">
        <v>203</v>
      </c>
      <c r="R152" s="18" t="s">
        <v>187</v>
      </c>
      <c r="S152" s="18" t="s">
        <v>1484</v>
      </c>
      <c r="T152" s="45" t="s">
        <v>187</v>
      </c>
    </row>
    <row r="153" spans="1:20" x14ac:dyDescent="0.25">
      <c r="A153" s="18" t="s">
        <v>116</v>
      </c>
      <c r="B153" s="18" t="s">
        <v>913</v>
      </c>
      <c r="C153" s="45" t="s">
        <v>915</v>
      </c>
      <c r="D153" s="18" t="s">
        <v>919</v>
      </c>
      <c r="E153" s="48">
        <v>36741</v>
      </c>
      <c r="F153" s="48">
        <v>36741</v>
      </c>
      <c r="G153" s="45" t="s">
        <v>203</v>
      </c>
      <c r="H153" s="44" t="s">
        <v>188</v>
      </c>
      <c r="I153" s="51" t="s">
        <v>203</v>
      </c>
      <c r="J153" s="51" t="s">
        <v>203</v>
      </c>
      <c r="K153" s="51" t="s">
        <v>203</v>
      </c>
      <c r="L153" s="44">
        <v>73.2</v>
      </c>
      <c r="M153" s="44">
        <f t="shared" si="13"/>
        <v>9.7400482384645155</v>
      </c>
      <c r="N153" s="44">
        <v>80.3</v>
      </c>
      <c r="O153" s="44">
        <f t="shared" si="14"/>
        <v>33.884415613920225</v>
      </c>
      <c r="P153" s="51" t="s">
        <v>203</v>
      </c>
      <c r="Q153" s="51" t="s">
        <v>203</v>
      </c>
      <c r="R153" s="18" t="s">
        <v>189</v>
      </c>
      <c r="S153" s="18" t="s">
        <v>453</v>
      </c>
      <c r="T153" s="45" t="s">
        <v>187</v>
      </c>
    </row>
    <row r="154" spans="1:20" x14ac:dyDescent="0.25">
      <c r="A154" s="18" t="s">
        <v>116</v>
      </c>
      <c r="B154" s="18" t="s">
        <v>913</v>
      </c>
      <c r="C154" s="45" t="s">
        <v>916</v>
      </c>
      <c r="D154" s="18" t="s">
        <v>920</v>
      </c>
      <c r="E154" s="48">
        <v>36741</v>
      </c>
      <c r="F154" s="48">
        <v>36741</v>
      </c>
      <c r="G154" s="45" t="s">
        <v>203</v>
      </c>
      <c r="H154" s="44" t="s">
        <v>188</v>
      </c>
      <c r="I154" s="51" t="s">
        <v>203</v>
      </c>
      <c r="J154" s="51" t="s">
        <v>203</v>
      </c>
      <c r="K154" s="51" t="s">
        <v>203</v>
      </c>
      <c r="L154" s="44">
        <v>72.599999999999994</v>
      </c>
      <c r="M154" s="44">
        <f t="shared" si="13"/>
        <v>8.9626882418549432</v>
      </c>
      <c r="N154" s="44">
        <v>78.900000000000006</v>
      </c>
      <c r="O154" s="44">
        <f t="shared" si="14"/>
        <v>24.54708915685033</v>
      </c>
      <c r="P154" s="51" t="s">
        <v>203</v>
      </c>
      <c r="Q154" s="51" t="s">
        <v>203</v>
      </c>
      <c r="R154" s="18" t="s">
        <v>189</v>
      </c>
      <c r="S154" s="18" t="s">
        <v>453</v>
      </c>
      <c r="T154" s="45" t="s">
        <v>187</v>
      </c>
    </row>
    <row r="155" spans="1:20" x14ac:dyDescent="0.25">
      <c r="A155" s="18" t="s">
        <v>116</v>
      </c>
      <c r="B155" s="18" t="s">
        <v>913</v>
      </c>
      <c r="C155" s="45" t="s">
        <v>916</v>
      </c>
      <c r="D155" s="18" t="s">
        <v>920</v>
      </c>
      <c r="E155" s="48">
        <v>36741</v>
      </c>
      <c r="F155" s="48">
        <v>36741</v>
      </c>
      <c r="G155" s="45" t="s">
        <v>203</v>
      </c>
      <c r="H155" s="44" t="s">
        <v>188</v>
      </c>
      <c r="I155" s="51" t="s">
        <v>203</v>
      </c>
      <c r="J155" s="51" t="s">
        <v>203</v>
      </c>
      <c r="K155" s="51" t="s">
        <v>203</v>
      </c>
      <c r="L155" s="44">
        <v>80.7</v>
      </c>
      <c r="M155" s="44">
        <f t="shared" si="13"/>
        <v>27.54839665344188</v>
      </c>
      <c r="N155" s="44">
        <v>84.6</v>
      </c>
      <c r="O155" s="44">
        <f t="shared" si="14"/>
        <v>91.201083935590859</v>
      </c>
      <c r="P155" s="51" t="s">
        <v>203</v>
      </c>
      <c r="Q155" s="51" t="s">
        <v>203</v>
      </c>
      <c r="R155" s="18" t="s">
        <v>189</v>
      </c>
      <c r="S155" s="18" t="s">
        <v>453</v>
      </c>
      <c r="T155" s="45" t="s">
        <v>187</v>
      </c>
    </row>
    <row r="156" spans="1:20" x14ac:dyDescent="0.25">
      <c r="A156" s="18" t="s">
        <v>116</v>
      </c>
      <c r="B156" s="18" t="s">
        <v>913</v>
      </c>
      <c r="C156" s="45" t="s">
        <v>916</v>
      </c>
      <c r="D156" s="18" t="s">
        <v>920</v>
      </c>
      <c r="E156" s="48">
        <v>36741</v>
      </c>
      <c r="F156" s="48">
        <v>36741</v>
      </c>
      <c r="G156" s="45" t="s">
        <v>203</v>
      </c>
      <c r="H156" s="44" t="s">
        <v>188</v>
      </c>
      <c r="I156" s="51" t="s">
        <v>203</v>
      </c>
      <c r="J156" s="51" t="s">
        <v>203</v>
      </c>
      <c r="K156" s="51" t="s">
        <v>203</v>
      </c>
      <c r="L156" s="44">
        <v>80.900000000000006</v>
      </c>
      <c r="M156" s="44">
        <f t="shared" si="13"/>
        <v>28.322870504189844</v>
      </c>
      <c r="N156" s="44">
        <v>85.2</v>
      </c>
      <c r="O156" s="44">
        <f t="shared" si="14"/>
        <v>104.71285480509003</v>
      </c>
      <c r="P156" s="51" t="s">
        <v>203</v>
      </c>
      <c r="Q156" s="51" t="s">
        <v>203</v>
      </c>
      <c r="R156" s="18" t="s">
        <v>189</v>
      </c>
      <c r="S156" s="18" t="s">
        <v>453</v>
      </c>
      <c r="T156" s="45" t="s">
        <v>187</v>
      </c>
    </row>
    <row r="157" spans="1:20" x14ac:dyDescent="0.25">
      <c r="A157" s="18" t="s">
        <v>116</v>
      </c>
      <c r="B157" s="18" t="s">
        <v>913</v>
      </c>
      <c r="C157" s="45" t="s">
        <v>917</v>
      </c>
      <c r="D157" s="18" t="s">
        <v>921</v>
      </c>
      <c r="E157" s="48">
        <v>36741</v>
      </c>
      <c r="F157" s="48">
        <v>36741</v>
      </c>
      <c r="G157" s="45" t="s">
        <v>203</v>
      </c>
      <c r="H157" s="44" t="s">
        <v>188</v>
      </c>
      <c r="I157" s="51" t="s">
        <v>203</v>
      </c>
      <c r="J157" s="51" t="s">
        <v>203</v>
      </c>
      <c r="K157" s="51" t="s">
        <v>203</v>
      </c>
      <c r="L157" s="44">
        <v>72.8</v>
      </c>
      <c r="M157" s="44">
        <f t="shared" si="13"/>
        <v>9.2146581754610697</v>
      </c>
      <c r="N157" s="44">
        <v>79.400000000000006</v>
      </c>
      <c r="O157" s="44">
        <f t="shared" si="14"/>
        <v>27.542287033381701</v>
      </c>
      <c r="P157" s="51" t="s">
        <v>203</v>
      </c>
      <c r="Q157" s="51" t="s">
        <v>203</v>
      </c>
      <c r="R157" s="18" t="s">
        <v>189</v>
      </c>
      <c r="S157" s="18" t="s">
        <v>453</v>
      </c>
      <c r="T157" s="45" t="s">
        <v>187</v>
      </c>
    </row>
    <row r="158" spans="1:20" x14ac:dyDescent="0.25">
      <c r="A158" s="18" t="s">
        <v>116</v>
      </c>
      <c r="B158" s="18" t="s">
        <v>913</v>
      </c>
      <c r="C158" s="45" t="s">
        <v>917</v>
      </c>
      <c r="D158" s="18" t="s">
        <v>922</v>
      </c>
      <c r="E158" s="48">
        <v>36741</v>
      </c>
      <c r="F158" s="48">
        <v>36741</v>
      </c>
      <c r="G158" s="45" t="s">
        <v>203</v>
      </c>
      <c r="H158" s="44" t="s">
        <v>188</v>
      </c>
      <c r="I158" s="51" t="s">
        <v>203</v>
      </c>
      <c r="J158" s="51" t="s">
        <v>203</v>
      </c>
      <c r="K158" s="51" t="s">
        <v>203</v>
      </c>
      <c r="L158" s="44">
        <v>73.099999999999994</v>
      </c>
      <c r="M158" s="44">
        <f t="shared" si="13"/>
        <v>9.6059569985293898</v>
      </c>
      <c r="N158" s="44">
        <v>78.900000000000006</v>
      </c>
      <c r="O158" s="44">
        <f t="shared" si="14"/>
        <v>24.54708915685033</v>
      </c>
      <c r="P158" s="51" t="s">
        <v>203</v>
      </c>
      <c r="Q158" s="51" t="s">
        <v>203</v>
      </c>
      <c r="R158" s="18" t="s">
        <v>189</v>
      </c>
      <c r="S158" s="18" t="s">
        <v>453</v>
      </c>
      <c r="T158" s="45" t="s">
        <v>187</v>
      </c>
    </row>
    <row r="159" spans="1:20" x14ac:dyDescent="0.25">
      <c r="A159" s="18" t="s">
        <v>116</v>
      </c>
      <c r="B159" s="18" t="s">
        <v>913</v>
      </c>
      <c r="C159" s="45" t="s">
        <v>917</v>
      </c>
      <c r="D159" s="18" t="s">
        <v>922</v>
      </c>
      <c r="E159" s="48">
        <v>36741</v>
      </c>
      <c r="F159" s="48">
        <v>36741</v>
      </c>
      <c r="G159" s="45" t="s">
        <v>203</v>
      </c>
      <c r="H159" s="44" t="s">
        <v>188</v>
      </c>
      <c r="I159" s="51" t="s">
        <v>203</v>
      </c>
      <c r="J159" s="51" t="s">
        <v>203</v>
      </c>
      <c r="K159" s="51" t="s">
        <v>203</v>
      </c>
      <c r="L159" s="44">
        <v>75.099999999999994</v>
      </c>
      <c r="M159" s="44">
        <f t="shared" si="13"/>
        <v>12.67506018299169</v>
      </c>
      <c r="N159" s="44">
        <v>80.099999999999994</v>
      </c>
      <c r="O159" s="44">
        <f t="shared" si="14"/>
        <v>32.359365692962783</v>
      </c>
      <c r="P159" s="51" t="s">
        <v>203</v>
      </c>
      <c r="Q159" s="51" t="s">
        <v>203</v>
      </c>
      <c r="R159" s="18" t="s">
        <v>189</v>
      </c>
      <c r="S159" s="18" t="s">
        <v>453</v>
      </c>
      <c r="T159" s="45" t="s">
        <v>187</v>
      </c>
    </row>
    <row r="160" spans="1:20" x14ac:dyDescent="0.25">
      <c r="A160" s="18" t="s">
        <v>116</v>
      </c>
      <c r="B160" s="18" t="s">
        <v>914</v>
      </c>
      <c r="C160" s="45" t="s">
        <v>918</v>
      </c>
      <c r="D160" s="18" t="s">
        <v>923</v>
      </c>
      <c r="E160" s="48">
        <v>36741</v>
      </c>
      <c r="F160" s="48">
        <v>36741</v>
      </c>
      <c r="G160" s="45" t="s">
        <v>203</v>
      </c>
      <c r="H160" s="44" t="s">
        <v>188</v>
      </c>
      <c r="I160" s="51" t="s">
        <v>203</v>
      </c>
      <c r="J160" s="51" t="s">
        <v>203</v>
      </c>
      <c r="K160" s="51" t="s">
        <v>203</v>
      </c>
      <c r="L160" s="44">
        <v>76.900000000000006</v>
      </c>
      <c r="M160" s="44">
        <f t="shared" si="13"/>
        <v>16.267412628669451</v>
      </c>
      <c r="N160" s="44">
        <v>82.4</v>
      </c>
      <c r="O160" s="44">
        <f t="shared" si="14"/>
        <v>54.95408738576252</v>
      </c>
      <c r="P160" s="51" t="s">
        <v>203</v>
      </c>
      <c r="Q160" s="51" t="s">
        <v>203</v>
      </c>
      <c r="R160" s="18" t="s">
        <v>189</v>
      </c>
      <c r="S160" s="18" t="s">
        <v>453</v>
      </c>
      <c r="T160" s="45" t="s">
        <v>187</v>
      </c>
    </row>
    <row r="161" spans="1:20" x14ac:dyDescent="0.25">
      <c r="A161" s="18" t="s">
        <v>116</v>
      </c>
      <c r="B161" s="18" t="s">
        <v>914</v>
      </c>
      <c r="C161" s="45" t="s">
        <v>918</v>
      </c>
      <c r="D161" s="18" t="s">
        <v>1422</v>
      </c>
      <c r="E161" s="48">
        <v>36741</v>
      </c>
      <c r="F161" s="48">
        <v>36741</v>
      </c>
      <c r="G161" s="45" t="s">
        <v>203</v>
      </c>
      <c r="H161" s="44" t="s">
        <v>188</v>
      </c>
      <c r="I161" s="51" t="s">
        <v>203</v>
      </c>
      <c r="J161" s="51" t="s">
        <v>203</v>
      </c>
      <c r="K161" s="51" t="s">
        <v>203</v>
      </c>
      <c r="L161" s="44">
        <v>84.9</v>
      </c>
      <c r="M161" s="44">
        <f t="shared" si="13"/>
        <v>49.312389862377273</v>
      </c>
      <c r="N161" s="44">
        <v>90.2</v>
      </c>
      <c r="O161" s="44">
        <f t="shared" si="14"/>
        <v>331.13112148259131</v>
      </c>
      <c r="P161" s="51" t="s">
        <v>203</v>
      </c>
      <c r="Q161" s="51" t="s">
        <v>203</v>
      </c>
      <c r="R161" s="18" t="s">
        <v>189</v>
      </c>
      <c r="S161" s="18" t="s">
        <v>453</v>
      </c>
      <c r="T161" s="45" t="s">
        <v>187</v>
      </c>
    </row>
    <row r="162" spans="1:20" ht="30" x14ac:dyDescent="0.25">
      <c r="A162" s="18" t="s">
        <v>114</v>
      </c>
      <c r="B162" s="45" t="s">
        <v>886</v>
      </c>
      <c r="C162" s="18" t="s">
        <v>893</v>
      </c>
      <c r="D162" s="18" t="s">
        <v>896</v>
      </c>
      <c r="E162" s="48">
        <v>36822</v>
      </c>
      <c r="F162" s="48">
        <v>36826</v>
      </c>
      <c r="G162" s="49" t="s">
        <v>203</v>
      </c>
      <c r="H162" s="45" t="s">
        <v>211</v>
      </c>
      <c r="I162" s="54">
        <v>0.10833333333333334</v>
      </c>
      <c r="J162" s="51">
        <v>74.2</v>
      </c>
      <c r="K162" s="51">
        <f t="shared" ref="K162:K169" si="15">10^((J162-90)/16.61)*100</f>
        <v>11.188343816741781</v>
      </c>
      <c r="L162" s="51">
        <v>76.5</v>
      </c>
      <c r="M162" s="51">
        <f t="shared" ref="M162:M169" si="16">10^((L162-90)/16.61)*100</f>
        <v>15.389928581708809</v>
      </c>
      <c r="N162" s="51">
        <v>86.1</v>
      </c>
      <c r="O162" s="51">
        <f t="shared" ref="O162:O169" si="17">10^((N162-85)/10)*100</f>
        <v>128.82495516931323</v>
      </c>
      <c r="P162" s="51" t="s">
        <v>203</v>
      </c>
      <c r="Q162" s="51" t="s">
        <v>203</v>
      </c>
      <c r="R162" s="45" t="s">
        <v>187</v>
      </c>
      <c r="S162" s="18" t="s">
        <v>242</v>
      </c>
      <c r="T162" s="45" t="s">
        <v>189</v>
      </c>
    </row>
    <row r="163" spans="1:20" ht="30" x14ac:dyDescent="0.25">
      <c r="A163" s="18" t="s">
        <v>114</v>
      </c>
      <c r="B163" s="45" t="s">
        <v>887</v>
      </c>
      <c r="C163" s="18" t="s">
        <v>893</v>
      </c>
      <c r="D163" s="18" t="s">
        <v>896</v>
      </c>
      <c r="E163" s="48">
        <v>36822</v>
      </c>
      <c r="F163" s="48">
        <v>36826</v>
      </c>
      <c r="G163" s="49" t="s">
        <v>203</v>
      </c>
      <c r="H163" s="45" t="s">
        <v>211</v>
      </c>
      <c r="I163" s="54">
        <v>4.8611111111111112E-2</v>
      </c>
      <c r="J163" s="51">
        <v>63.4</v>
      </c>
      <c r="K163" s="51">
        <f t="shared" si="15"/>
        <v>2.5035431856441059</v>
      </c>
      <c r="L163" s="51">
        <v>68</v>
      </c>
      <c r="M163" s="51">
        <f t="shared" si="16"/>
        <v>4.7369269651271289</v>
      </c>
      <c r="N163" s="51">
        <v>78.3</v>
      </c>
      <c r="O163" s="51">
        <f t="shared" si="17"/>
        <v>21.379620895022306</v>
      </c>
      <c r="P163" s="51" t="s">
        <v>203</v>
      </c>
      <c r="Q163" s="51" t="s">
        <v>203</v>
      </c>
      <c r="R163" s="45" t="s">
        <v>187</v>
      </c>
      <c r="S163" s="18" t="s">
        <v>242</v>
      </c>
      <c r="T163" s="45" t="s">
        <v>189</v>
      </c>
    </row>
    <row r="164" spans="1:20" x14ac:dyDescent="0.25">
      <c r="A164" s="18" t="s">
        <v>114</v>
      </c>
      <c r="B164" s="45" t="s">
        <v>888</v>
      </c>
      <c r="C164" s="18" t="s">
        <v>893</v>
      </c>
      <c r="D164" s="18" t="s">
        <v>896</v>
      </c>
      <c r="E164" s="48">
        <v>36822</v>
      </c>
      <c r="F164" s="48">
        <v>36826</v>
      </c>
      <c r="G164" s="49" t="s">
        <v>203</v>
      </c>
      <c r="H164" s="45" t="s">
        <v>211</v>
      </c>
      <c r="I164" s="54">
        <v>0.15069444444444444</v>
      </c>
      <c r="J164" s="51">
        <v>54.5</v>
      </c>
      <c r="K164" s="51">
        <f t="shared" si="15"/>
        <v>0.72900967690077212</v>
      </c>
      <c r="L164" s="51">
        <v>62.9</v>
      </c>
      <c r="M164" s="51">
        <f t="shared" si="16"/>
        <v>2.3358918925395638</v>
      </c>
      <c r="N164" s="51">
        <v>73.3</v>
      </c>
      <c r="O164" s="51">
        <f t="shared" si="17"/>
        <v>6.7608297539198086</v>
      </c>
      <c r="P164" s="51" t="s">
        <v>203</v>
      </c>
      <c r="Q164" s="51" t="s">
        <v>203</v>
      </c>
      <c r="R164" s="45" t="s">
        <v>187</v>
      </c>
      <c r="S164" s="18" t="s">
        <v>242</v>
      </c>
      <c r="T164" s="45" t="s">
        <v>189</v>
      </c>
    </row>
    <row r="165" spans="1:20" x14ac:dyDescent="0.25">
      <c r="A165" s="18" t="s">
        <v>114</v>
      </c>
      <c r="B165" s="45" t="s">
        <v>889</v>
      </c>
      <c r="C165" s="18" t="s">
        <v>893</v>
      </c>
      <c r="D165" s="18" t="s">
        <v>896</v>
      </c>
      <c r="E165" s="48">
        <v>36822</v>
      </c>
      <c r="F165" s="48">
        <v>36826</v>
      </c>
      <c r="G165" s="49" t="s">
        <v>203</v>
      </c>
      <c r="H165" s="45" t="s">
        <v>211</v>
      </c>
      <c r="I165" s="54">
        <v>9.2361111111111116E-2</v>
      </c>
      <c r="J165" s="51">
        <v>65</v>
      </c>
      <c r="K165" s="51">
        <f t="shared" si="15"/>
        <v>3.1252344347135397</v>
      </c>
      <c r="L165" s="51">
        <v>69.400000000000006</v>
      </c>
      <c r="M165" s="51">
        <f t="shared" si="16"/>
        <v>5.7515283270923581</v>
      </c>
      <c r="N165" s="51">
        <v>78.3</v>
      </c>
      <c r="O165" s="51">
        <f t="shared" si="17"/>
        <v>21.379620895022306</v>
      </c>
      <c r="P165" s="51" t="s">
        <v>203</v>
      </c>
      <c r="Q165" s="51" t="s">
        <v>203</v>
      </c>
      <c r="R165" s="45" t="s">
        <v>187</v>
      </c>
      <c r="S165" s="18" t="s">
        <v>242</v>
      </c>
      <c r="T165" s="45" t="s">
        <v>189</v>
      </c>
    </row>
    <row r="166" spans="1:20" x14ac:dyDescent="0.25">
      <c r="A166" s="18" t="s">
        <v>114</v>
      </c>
      <c r="B166" s="45" t="s">
        <v>890</v>
      </c>
      <c r="C166" s="18" t="s">
        <v>893</v>
      </c>
      <c r="D166" s="18" t="s">
        <v>895</v>
      </c>
      <c r="E166" s="48">
        <v>36822</v>
      </c>
      <c r="F166" s="48">
        <v>36826</v>
      </c>
      <c r="G166" s="49" t="s">
        <v>203</v>
      </c>
      <c r="H166" s="45" t="s">
        <v>211</v>
      </c>
      <c r="I166" s="54">
        <f>TIME(0, 51, 0)</f>
        <v>3.5416666666666666E-2</v>
      </c>
      <c r="J166" s="51">
        <v>43.1</v>
      </c>
      <c r="K166" s="51">
        <f t="shared" si="15"/>
        <v>0.15010659002204768</v>
      </c>
      <c r="L166" s="51">
        <v>63.2</v>
      </c>
      <c r="M166" s="51">
        <f t="shared" si="16"/>
        <v>2.4350851269451201</v>
      </c>
      <c r="N166" s="51">
        <v>72.099999999999994</v>
      </c>
      <c r="O166" s="51">
        <f t="shared" si="17"/>
        <v>5.1286138399136405</v>
      </c>
      <c r="P166" s="51" t="s">
        <v>203</v>
      </c>
      <c r="Q166" s="51" t="s">
        <v>203</v>
      </c>
      <c r="R166" s="45" t="s">
        <v>187</v>
      </c>
      <c r="S166" s="18" t="s">
        <v>242</v>
      </c>
      <c r="T166" s="45" t="s">
        <v>189</v>
      </c>
    </row>
    <row r="167" spans="1:20" ht="30" x14ac:dyDescent="0.25">
      <c r="A167" s="18" t="s">
        <v>114</v>
      </c>
      <c r="B167" s="45" t="s">
        <v>891</v>
      </c>
      <c r="C167" s="18" t="s">
        <v>893</v>
      </c>
      <c r="D167" s="18" t="s">
        <v>895</v>
      </c>
      <c r="E167" s="48">
        <v>36822</v>
      </c>
      <c r="F167" s="48">
        <v>36826</v>
      </c>
      <c r="G167" s="49" t="s">
        <v>203</v>
      </c>
      <c r="H167" s="45" t="s">
        <v>211</v>
      </c>
      <c r="I167" s="54">
        <v>0.11597222222222221</v>
      </c>
      <c r="J167" s="51">
        <v>63.1</v>
      </c>
      <c r="K167" s="51">
        <f t="shared" si="15"/>
        <v>2.4015613110434555</v>
      </c>
      <c r="L167" s="51">
        <v>68</v>
      </c>
      <c r="M167" s="51">
        <f t="shared" si="16"/>
        <v>4.7369269651271289</v>
      </c>
      <c r="N167" s="51">
        <v>76.7</v>
      </c>
      <c r="O167" s="51">
        <f t="shared" si="17"/>
        <v>14.791083881682079</v>
      </c>
      <c r="P167" s="51" t="s">
        <v>203</v>
      </c>
      <c r="Q167" s="51" t="s">
        <v>203</v>
      </c>
      <c r="R167" s="45" t="s">
        <v>187</v>
      </c>
      <c r="S167" s="18" t="s">
        <v>242</v>
      </c>
      <c r="T167" s="45" t="s">
        <v>189</v>
      </c>
    </row>
    <row r="168" spans="1:20" ht="30" x14ac:dyDescent="0.25">
      <c r="A168" s="18" t="s">
        <v>114</v>
      </c>
      <c r="B168" s="45" t="s">
        <v>891</v>
      </c>
      <c r="C168" s="18" t="s">
        <v>893</v>
      </c>
      <c r="D168" s="18" t="s">
        <v>895</v>
      </c>
      <c r="E168" s="48">
        <v>36822</v>
      </c>
      <c r="F168" s="48">
        <v>36826</v>
      </c>
      <c r="G168" s="49" t="s">
        <v>203</v>
      </c>
      <c r="H168" s="45" t="s">
        <v>211</v>
      </c>
      <c r="I168" s="54">
        <v>6.458333333333334E-2</v>
      </c>
      <c r="J168" s="51">
        <v>31.8</v>
      </c>
      <c r="K168" s="51">
        <f t="shared" si="15"/>
        <v>3.1339112597218263E-2</v>
      </c>
      <c r="L168" s="51">
        <v>40.200000000000003</v>
      </c>
      <c r="M168" s="51">
        <f t="shared" si="16"/>
        <v>0.10041674528442626</v>
      </c>
      <c r="N168" s="51">
        <v>59.9</v>
      </c>
      <c r="O168" s="51">
        <f t="shared" si="17"/>
        <v>0.30902954325135878</v>
      </c>
      <c r="P168" s="51" t="s">
        <v>203</v>
      </c>
      <c r="Q168" s="51" t="s">
        <v>203</v>
      </c>
      <c r="R168" s="45" t="s">
        <v>187</v>
      </c>
      <c r="S168" s="18" t="s">
        <v>242</v>
      </c>
      <c r="T168" s="45" t="s">
        <v>189</v>
      </c>
    </row>
    <row r="169" spans="1:20" ht="30" x14ac:dyDescent="0.25">
      <c r="A169" s="18" t="s">
        <v>114</v>
      </c>
      <c r="B169" s="45" t="s">
        <v>892</v>
      </c>
      <c r="C169" s="18" t="s">
        <v>893</v>
      </c>
      <c r="D169" s="18" t="s">
        <v>894</v>
      </c>
      <c r="E169" s="48">
        <v>36822</v>
      </c>
      <c r="F169" s="48">
        <v>36826</v>
      </c>
      <c r="G169" s="49" t="s">
        <v>203</v>
      </c>
      <c r="H169" s="45" t="s">
        <v>211</v>
      </c>
      <c r="I169" s="54">
        <v>4.5138888888888888E-2</v>
      </c>
      <c r="J169" s="51">
        <v>34.299999999999997</v>
      </c>
      <c r="K169" s="51">
        <f t="shared" si="15"/>
        <v>4.4319865595267412E-2</v>
      </c>
      <c r="L169" s="51">
        <v>50.8</v>
      </c>
      <c r="M169" s="51">
        <f t="shared" si="16"/>
        <v>0.43649162785770695</v>
      </c>
      <c r="N169" s="51">
        <v>64.5</v>
      </c>
      <c r="O169" s="51">
        <f t="shared" si="17"/>
        <v>0.89125093813374556</v>
      </c>
      <c r="P169" s="51" t="s">
        <v>203</v>
      </c>
      <c r="Q169" s="51" t="s">
        <v>203</v>
      </c>
      <c r="R169" s="45" t="s">
        <v>187</v>
      </c>
      <c r="S169" s="18" t="s">
        <v>242</v>
      </c>
      <c r="T169" s="45" t="s">
        <v>189</v>
      </c>
    </row>
    <row r="170" spans="1:20" ht="45" x14ac:dyDescent="0.25">
      <c r="A170" s="18" t="s">
        <v>113</v>
      </c>
      <c r="B170" s="19" t="s">
        <v>623</v>
      </c>
      <c r="C170" s="18" t="s">
        <v>600</v>
      </c>
      <c r="D170" s="18" t="s">
        <v>597</v>
      </c>
      <c r="E170" s="43">
        <v>36917</v>
      </c>
      <c r="F170" s="43">
        <v>36918</v>
      </c>
      <c r="G170" s="61" t="s">
        <v>203</v>
      </c>
      <c r="H170" s="18" t="s">
        <v>188</v>
      </c>
      <c r="I170" s="56">
        <f>TIME(0,458,0)</f>
        <v>0.31805555555555559</v>
      </c>
      <c r="J170" s="44">
        <v>69.3</v>
      </c>
      <c r="K170" s="44">
        <f t="shared" ref="K170:K177" si="18">10^((J170-90)/16.61)*100</f>
        <v>5.672347039072025</v>
      </c>
      <c r="L170" s="44">
        <v>77.7</v>
      </c>
      <c r="M170" s="44">
        <f t="shared" ref="M170:M177" si="19">10^((L170-90)/16.61)*100</f>
        <v>18.175327269411081</v>
      </c>
      <c r="N170" s="44">
        <v>77.8</v>
      </c>
      <c r="O170" s="44">
        <f t="shared" ref="O170:O177" si="20">10^((N170-85)/10)*100</f>
        <v>19.054607179632455</v>
      </c>
      <c r="P170" s="44" t="s">
        <v>203</v>
      </c>
      <c r="Q170" s="44" t="s">
        <v>203</v>
      </c>
      <c r="R170" s="18" t="s">
        <v>189</v>
      </c>
      <c r="S170" s="18" t="s">
        <v>453</v>
      </c>
      <c r="T170" s="18" t="s">
        <v>189</v>
      </c>
    </row>
    <row r="171" spans="1:20" ht="45" x14ac:dyDescent="0.25">
      <c r="A171" s="18" t="s">
        <v>113</v>
      </c>
      <c r="B171" s="19" t="s">
        <v>623</v>
      </c>
      <c r="C171" s="18" t="s">
        <v>600</v>
      </c>
      <c r="D171" s="18" t="s">
        <v>1358</v>
      </c>
      <c r="E171" s="43">
        <v>36917</v>
      </c>
      <c r="F171" s="43">
        <v>36918</v>
      </c>
      <c r="G171" s="61" t="s">
        <v>203</v>
      </c>
      <c r="H171" s="18" t="s">
        <v>188</v>
      </c>
      <c r="I171" s="56">
        <f>TIME(0,458,0)</f>
        <v>0.31805555555555559</v>
      </c>
      <c r="J171" s="44">
        <v>69.3</v>
      </c>
      <c r="K171" s="44">
        <f t="shared" si="18"/>
        <v>5.672347039072025</v>
      </c>
      <c r="L171" s="44">
        <v>77.3</v>
      </c>
      <c r="M171" s="44">
        <f t="shared" si="19"/>
        <v>17.194927983350713</v>
      </c>
      <c r="N171" s="44">
        <v>77.7</v>
      </c>
      <c r="O171" s="44">
        <f t="shared" si="20"/>
        <v>18.62087136662868</v>
      </c>
      <c r="P171" s="44" t="s">
        <v>203</v>
      </c>
      <c r="Q171" s="44" t="s">
        <v>203</v>
      </c>
      <c r="R171" s="18" t="s">
        <v>189</v>
      </c>
      <c r="S171" s="18" t="s">
        <v>453</v>
      </c>
      <c r="T171" s="18" t="s">
        <v>189</v>
      </c>
    </row>
    <row r="172" spans="1:20" ht="45" x14ac:dyDescent="0.25">
      <c r="A172" s="18" t="s">
        <v>113</v>
      </c>
      <c r="B172" s="19" t="s">
        <v>623</v>
      </c>
      <c r="C172" s="18" t="s">
        <v>600</v>
      </c>
      <c r="D172" s="18" t="s">
        <v>598</v>
      </c>
      <c r="E172" s="43">
        <v>36917</v>
      </c>
      <c r="F172" s="43">
        <v>36918</v>
      </c>
      <c r="G172" s="61" t="s">
        <v>203</v>
      </c>
      <c r="H172" s="18" t="s">
        <v>188</v>
      </c>
      <c r="I172" s="56">
        <f>TIME(0,448,0)</f>
        <v>0.31111111111111112</v>
      </c>
      <c r="J172" s="44">
        <v>57.8</v>
      </c>
      <c r="K172" s="44">
        <f t="shared" si="18"/>
        <v>1.1518841168127709</v>
      </c>
      <c r="L172" s="44">
        <v>70.2</v>
      </c>
      <c r="M172" s="44">
        <f t="shared" si="19"/>
        <v>6.426093198125403</v>
      </c>
      <c r="N172" s="44">
        <v>73.5</v>
      </c>
      <c r="O172" s="44">
        <f t="shared" si="20"/>
        <v>7.0794578438413787</v>
      </c>
      <c r="P172" s="44" t="s">
        <v>203</v>
      </c>
      <c r="Q172" s="44" t="s">
        <v>203</v>
      </c>
      <c r="R172" s="18" t="s">
        <v>189</v>
      </c>
      <c r="S172" s="18" t="s">
        <v>453</v>
      </c>
      <c r="T172" s="18" t="s">
        <v>189</v>
      </c>
    </row>
    <row r="173" spans="1:20" ht="45" x14ac:dyDescent="0.25">
      <c r="A173" s="18" t="s">
        <v>113</v>
      </c>
      <c r="B173" s="19" t="s">
        <v>623</v>
      </c>
      <c r="C173" s="18" t="s">
        <v>600</v>
      </c>
      <c r="D173" s="18" t="s">
        <v>1357</v>
      </c>
      <c r="E173" s="43">
        <v>36917</v>
      </c>
      <c r="F173" s="43">
        <v>36918</v>
      </c>
      <c r="G173" s="61" t="s">
        <v>203</v>
      </c>
      <c r="H173" s="18" t="s">
        <v>188</v>
      </c>
      <c r="I173" s="56">
        <f>TIME(0,497,0)</f>
        <v>0.34513888888888888</v>
      </c>
      <c r="J173" s="44">
        <v>73.599999999999994</v>
      </c>
      <c r="K173" s="44">
        <f t="shared" si="18"/>
        <v>10.295394346830307</v>
      </c>
      <c r="L173" s="44">
        <v>78.3</v>
      </c>
      <c r="M173" s="44">
        <f t="shared" si="19"/>
        <v>19.751726220626058</v>
      </c>
      <c r="N173" s="44">
        <v>78.900000000000006</v>
      </c>
      <c r="O173" s="44">
        <f t="shared" si="20"/>
        <v>24.54708915685033</v>
      </c>
      <c r="P173" s="44" t="s">
        <v>203</v>
      </c>
      <c r="Q173" s="44" t="s">
        <v>203</v>
      </c>
      <c r="R173" s="18" t="s">
        <v>189</v>
      </c>
      <c r="S173" s="18" t="s">
        <v>453</v>
      </c>
      <c r="T173" s="18" t="s">
        <v>189</v>
      </c>
    </row>
    <row r="174" spans="1:20" ht="45" x14ac:dyDescent="0.25">
      <c r="A174" s="18" t="s">
        <v>113</v>
      </c>
      <c r="B174" s="19" t="s">
        <v>623</v>
      </c>
      <c r="C174" s="18" t="s">
        <v>600</v>
      </c>
      <c r="D174" s="63" t="s">
        <v>598</v>
      </c>
      <c r="E174" s="43">
        <v>36917</v>
      </c>
      <c r="F174" s="43">
        <v>36918</v>
      </c>
      <c r="G174" s="61" t="s">
        <v>203</v>
      </c>
      <c r="H174" s="18" t="s">
        <v>188</v>
      </c>
      <c r="I174" s="56">
        <f>TIME(0,452,0)</f>
        <v>0.31388888888888888</v>
      </c>
      <c r="J174" s="44">
        <v>66.900000000000006</v>
      </c>
      <c r="K174" s="44">
        <f t="shared" si="18"/>
        <v>4.0669751910999752</v>
      </c>
      <c r="L174" s="44">
        <v>75.400000000000006</v>
      </c>
      <c r="M174" s="44">
        <f t="shared" si="19"/>
        <v>13.213304362806518</v>
      </c>
      <c r="N174" s="44">
        <v>79</v>
      </c>
      <c r="O174" s="44">
        <f t="shared" si="20"/>
        <v>25.118864315095802</v>
      </c>
      <c r="P174" s="44" t="s">
        <v>203</v>
      </c>
      <c r="Q174" s="44" t="s">
        <v>203</v>
      </c>
      <c r="R174" s="18" t="s">
        <v>189</v>
      </c>
      <c r="S174" s="18" t="s">
        <v>453</v>
      </c>
      <c r="T174" s="18" t="s">
        <v>189</v>
      </c>
    </row>
    <row r="175" spans="1:20" ht="45" x14ac:dyDescent="0.25">
      <c r="A175" s="18" t="s">
        <v>113</v>
      </c>
      <c r="B175" s="19" t="s">
        <v>623</v>
      </c>
      <c r="C175" s="18" t="s">
        <v>600</v>
      </c>
      <c r="D175" s="18" t="s">
        <v>1357</v>
      </c>
      <c r="E175" s="43">
        <v>36917</v>
      </c>
      <c r="F175" s="43">
        <v>36918</v>
      </c>
      <c r="G175" s="61" t="s">
        <v>203</v>
      </c>
      <c r="H175" s="18" t="s">
        <v>188</v>
      </c>
      <c r="I175" s="56">
        <f>TIME(0,456,0)</f>
        <v>0.31666666666666665</v>
      </c>
      <c r="J175" s="44">
        <v>66.400000000000006</v>
      </c>
      <c r="K175" s="44">
        <f t="shared" si="18"/>
        <v>3.7946277222319367</v>
      </c>
      <c r="L175" s="44">
        <v>75.8</v>
      </c>
      <c r="M175" s="44">
        <f t="shared" si="19"/>
        <v>13.966684323242331</v>
      </c>
      <c r="N175" s="44">
        <v>76.400000000000006</v>
      </c>
      <c r="O175" s="44">
        <f t="shared" si="20"/>
        <v>13.803842646028864</v>
      </c>
      <c r="P175" s="44" t="s">
        <v>203</v>
      </c>
      <c r="Q175" s="44" t="s">
        <v>203</v>
      </c>
      <c r="R175" s="18" t="s">
        <v>189</v>
      </c>
      <c r="S175" s="18" t="s">
        <v>453</v>
      </c>
      <c r="T175" s="18" t="s">
        <v>189</v>
      </c>
    </row>
    <row r="176" spans="1:20" ht="45" x14ac:dyDescent="0.25">
      <c r="A176" s="18" t="s">
        <v>113</v>
      </c>
      <c r="B176" s="19" t="s">
        <v>623</v>
      </c>
      <c r="C176" s="18" t="s">
        <v>600</v>
      </c>
      <c r="D176" s="18" t="s">
        <v>599</v>
      </c>
      <c r="E176" s="43">
        <v>36917</v>
      </c>
      <c r="F176" s="43">
        <v>36918</v>
      </c>
      <c r="G176" s="61" t="s">
        <v>203</v>
      </c>
      <c r="H176" s="18" t="s">
        <v>188</v>
      </c>
      <c r="I176" s="56">
        <f>TIME(0,445,0)</f>
        <v>0.30902777777777779</v>
      </c>
      <c r="J176" s="44">
        <v>62.8</v>
      </c>
      <c r="K176" s="44">
        <f t="shared" si="18"/>
        <v>2.3037336698535551</v>
      </c>
      <c r="L176" s="44">
        <v>70.8</v>
      </c>
      <c r="M176" s="44">
        <f t="shared" si="19"/>
        <v>6.9834469352976312</v>
      </c>
      <c r="N176" s="44">
        <v>74.5</v>
      </c>
      <c r="O176" s="44">
        <f t="shared" si="20"/>
        <v>8.9125093813374541</v>
      </c>
      <c r="P176" s="44" t="s">
        <v>203</v>
      </c>
      <c r="Q176" s="44" t="s">
        <v>203</v>
      </c>
      <c r="R176" s="18" t="s">
        <v>189</v>
      </c>
      <c r="S176" s="18" t="s">
        <v>453</v>
      </c>
      <c r="T176" s="18" t="s">
        <v>189</v>
      </c>
    </row>
    <row r="177" spans="1:20" ht="45" x14ac:dyDescent="0.25">
      <c r="A177" s="18" t="s">
        <v>113</v>
      </c>
      <c r="B177" s="19" t="s">
        <v>623</v>
      </c>
      <c r="C177" s="18" t="s">
        <v>600</v>
      </c>
      <c r="D177" s="18" t="s">
        <v>599</v>
      </c>
      <c r="E177" s="43">
        <v>36917</v>
      </c>
      <c r="F177" s="43">
        <v>36918</v>
      </c>
      <c r="G177" s="61" t="s">
        <v>203</v>
      </c>
      <c r="H177" s="18" t="s">
        <v>188</v>
      </c>
      <c r="I177" s="56">
        <f>TIME(0,450,0)</f>
        <v>0.3125</v>
      </c>
      <c r="J177" s="44">
        <v>65.099999999999994</v>
      </c>
      <c r="K177" s="44">
        <f t="shared" si="18"/>
        <v>3.1688601307793012</v>
      </c>
      <c r="L177" s="44">
        <v>73.8</v>
      </c>
      <c r="M177" s="44">
        <f t="shared" si="19"/>
        <v>10.584830926572684</v>
      </c>
      <c r="N177" s="44">
        <v>75.7</v>
      </c>
      <c r="O177" s="44">
        <f t="shared" si="20"/>
        <v>11.748975549395301</v>
      </c>
      <c r="P177" s="44" t="s">
        <v>203</v>
      </c>
      <c r="Q177" s="44" t="s">
        <v>203</v>
      </c>
      <c r="R177" s="18" t="s">
        <v>189</v>
      </c>
      <c r="S177" s="18" t="s">
        <v>453</v>
      </c>
      <c r="T177" s="18" t="s">
        <v>189</v>
      </c>
    </row>
    <row r="178" spans="1:20" ht="45" x14ac:dyDescent="0.25">
      <c r="A178" s="18" t="s">
        <v>112</v>
      </c>
      <c r="B178" s="19" t="s">
        <v>641</v>
      </c>
      <c r="C178" s="45" t="s">
        <v>602</v>
      </c>
      <c r="D178" s="18" t="s">
        <v>642</v>
      </c>
      <c r="E178" s="48">
        <v>38524</v>
      </c>
      <c r="F178" s="48">
        <v>38524</v>
      </c>
      <c r="G178" s="49" t="s">
        <v>203</v>
      </c>
      <c r="H178" s="45" t="s">
        <v>188</v>
      </c>
      <c r="I178" s="54">
        <v>0.34583333333333338</v>
      </c>
      <c r="J178" s="51">
        <f t="shared" ref="J178:J188" si="21">16.61*LOG10(K178/100)+90</f>
        <v>74.883323901008396</v>
      </c>
      <c r="K178" s="51">
        <v>12.3</v>
      </c>
      <c r="L178" s="51">
        <f t="shared" ref="L178:L188" si="22">16.61*LOG10(M178/100)+90</f>
        <v>82.089428813740085</v>
      </c>
      <c r="M178" s="51">
        <v>33.4</v>
      </c>
      <c r="N178" s="51">
        <f t="shared" ref="N178:N188" si="23">10*LOG10(O178/100)+85</f>
        <v>85.021660617565075</v>
      </c>
      <c r="O178" s="44">
        <v>100.5</v>
      </c>
      <c r="P178" s="51" t="s">
        <v>203</v>
      </c>
      <c r="Q178" s="51" t="s">
        <v>203</v>
      </c>
      <c r="R178" s="18" t="s">
        <v>187</v>
      </c>
      <c r="S178" s="18" t="s">
        <v>1485</v>
      </c>
      <c r="T178" s="45" t="s">
        <v>187</v>
      </c>
    </row>
    <row r="179" spans="1:20" ht="45" x14ac:dyDescent="0.25">
      <c r="A179" s="18" t="s">
        <v>112</v>
      </c>
      <c r="B179" s="19" t="s">
        <v>641</v>
      </c>
      <c r="C179" s="45" t="s">
        <v>603</v>
      </c>
      <c r="D179" s="18" t="s">
        <v>642</v>
      </c>
      <c r="E179" s="48">
        <v>38524</v>
      </c>
      <c r="F179" s="48">
        <v>38524</v>
      </c>
      <c r="G179" s="49" t="s">
        <v>203</v>
      </c>
      <c r="H179" s="45" t="s">
        <v>188</v>
      </c>
      <c r="I179" s="54">
        <v>0.35069444444444442</v>
      </c>
      <c r="J179" s="51">
        <f t="shared" si="21"/>
        <v>78.057964229984748</v>
      </c>
      <c r="K179" s="51">
        <v>19.100000000000001</v>
      </c>
      <c r="L179" s="51">
        <f t="shared" si="22"/>
        <v>84.335406036656266</v>
      </c>
      <c r="M179" s="51">
        <v>45.6</v>
      </c>
      <c r="N179" s="51">
        <f t="shared" si="23"/>
        <v>89.166405073382805</v>
      </c>
      <c r="O179" s="44">
        <v>261</v>
      </c>
      <c r="P179" s="51" t="s">
        <v>203</v>
      </c>
      <c r="Q179" s="51" t="s">
        <v>203</v>
      </c>
      <c r="R179" s="18" t="s">
        <v>187</v>
      </c>
      <c r="S179" s="18" t="s">
        <v>1485</v>
      </c>
      <c r="T179" s="45" t="s">
        <v>187</v>
      </c>
    </row>
    <row r="180" spans="1:20" ht="45" x14ac:dyDescent="0.25">
      <c r="A180" s="18" t="s">
        <v>112</v>
      </c>
      <c r="B180" s="19" t="s">
        <v>641</v>
      </c>
      <c r="C180" s="45" t="s">
        <v>604</v>
      </c>
      <c r="D180" s="18" t="s">
        <v>642</v>
      </c>
      <c r="E180" s="48">
        <v>38524</v>
      </c>
      <c r="F180" s="48">
        <v>38524</v>
      </c>
      <c r="G180" s="49" t="s">
        <v>203</v>
      </c>
      <c r="H180" s="45" t="s">
        <v>188</v>
      </c>
      <c r="I180" s="54">
        <v>0.34930555555555554</v>
      </c>
      <c r="J180" s="51">
        <f t="shared" si="21"/>
        <v>86.516636574592141</v>
      </c>
      <c r="K180" s="51">
        <v>61.7</v>
      </c>
      <c r="L180" s="51">
        <f t="shared" si="22"/>
        <v>89.135011325404975</v>
      </c>
      <c r="M180" s="51">
        <v>88.7</v>
      </c>
      <c r="N180" s="51">
        <f t="shared" si="23"/>
        <v>92.037211599270194</v>
      </c>
      <c r="O180" s="44">
        <v>505.5</v>
      </c>
      <c r="P180" s="51" t="s">
        <v>203</v>
      </c>
      <c r="Q180" s="51" t="s">
        <v>203</v>
      </c>
      <c r="R180" s="18" t="s">
        <v>187</v>
      </c>
      <c r="S180" s="18" t="s">
        <v>1485</v>
      </c>
      <c r="T180" s="45" t="s">
        <v>187</v>
      </c>
    </row>
    <row r="181" spans="1:20" ht="45" x14ac:dyDescent="0.25">
      <c r="A181" s="18" t="s">
        <v>112</v>
      </c>
      <c r="B181" s="19" t="s">
        <v>641</v>
      </c>
      <c r="C181" s="45" t="s">
        <v>605</v>
      </c>
      <c r="D181" s="18" t="s">
        <v>642</v>
      </c>
      <c r="E181" s="48">
        <v>38524</v>
      </c>
      <c r="F181" s="48">
        <v>38524</v>
      </c>
      <c r="G181" s="49" t="s">
        <v>203</v>
      </c>
      <c r="H181" s="45" t="s">
        <v>188</v>
      </c>
      <c r="I181" s="54">
        <v>0.3430555555555555</v>
      </c>
      <c r="J181" s="51">
        <f t="shared" si="21"/>
        <v>84.660190275856294</v>
      </c>
      <c r="K181" s="51">
        <v>47.7</v>
      </c>
      <c r="L181" s="51">
        <f t="shared" si="22"/>
        <v>87.4064385697707</v>
      </c>
      <c r="M181" s="51">
        <v>69.8</v>
      </c>
      <c r="N181" s="51">
        <f t="shared" si="23"/>
        <v>89.768316285122609</v>
      </c>
      <c r="O181" s="44">
        <v>299.8</v>
      </c>
      <c r="P181" s="51" t="s">
        <v>203</v>
      </c>
      <c r="Q181" s="51" t="s">
        <v>203</v>
      </c>
      <c r="R181" s="18" t="s">
        <v>187</v>
      </c>
      <c r="S181" s="18" t="s">
        <v>1485</v>
      </c>
      <c r="T181" s="45" t="s">
        <v>187</v>
      </c>
    </row>
    <row r="182" spans="1:20" ht="45" x14ac:dyDescent="0.25">
      <c r="A182" s="18" t="s">
        <v>112</v>
      </c>
      <c r="B182" s="19" t="s">
        <v>641</v>
      </c>
      <c r="C182" s="45" t="s">
        <v>606</v>
      </c>
      <c r="D182" s="18" t="s">
        <v>642</v>
      </c>
      <c r="E182" s="48">
        <v>38524</v>
      </c>
      <c r="F182" s="48">
        <v>38524</v>
      </c>
      <c r="G182" s="49" t="s">
        <v>203</v>
      </c>
      <c r="H182" s="45" t="s">
        <v>188</v>
      </c>
      <c r="I182" s="54">
        <v>0.35555555555555557</v>
      </c>
      <c r="J182" s="51">
        <f t="shared" si="21"/>
        <v>79.675189134748564</v>
      </c>
      <c r="K182" s="51">
        <v>23.9</v>
      </c>
      <c r="L182" s="51">
        <f t="shared" si="22"/>
        <v>82.905397312549979</v>
      </c>
      <c r="M182" s="51">
        <v>37.4</v>
      </c>
      <c r="N182" s="51">
        <f t="shared" si="23"/>
        <v>90.153438930883809</v>
      </c>
      <c r="O182" s="44">
        <v>327.60000000000002</v>
      </c>
      <c r="P182" s="51" t="s">
        <v>203</v>
      </c>
      <c r="Q182" s="51" t="s">
        <v>203</v>
      </c>
      <c r="R182" s="18" t="s">
        <v>187</v>
      </c>
      <c r="S182" s="18" t="s">
        <v>1485</v>
      </c>
      <c r="T182" s="45" t="s">
        <v>187</v>
      </c>
    </row>
    <row r="183" spans="1:20" ht="45" x14ac:dyDescent="0.25">
      <c r="A183" s="18" t="s">
        <v>112</v>
      </c>
      <c r="B183" s="19" t="s">
        <v>641</v>
      </c>
      <c r="C183" s="45" t="s">
        <v>607</v>
      </c>
      <c r="D183" s="18" t="s">
        <v>642</v>
      </c>
      <c r="E183" s="48">
        <v>38524</v>
      </c>
      <c r="F183" s="48">
        <v>38524</v>
      </c>
      <c r="G183" s="49" t="s">
        <v>203</v>
      </c>
      <c r="H183" s="45" t="s">
        <v>188</v>
      </c>
      <c r="I183" s="54">
        <v>0.3611111111111111</v>
      </c>
      <c r="J183" s="51">
        <f t="shared" si="21"/>
        <v>96.487565002722732</v>
      </c>
      <c r="K183" s="51">
        <v>245.8</v>
      </c>
      <c r="L183" s="51">
        <f t="shared" si="22"/>
        <v>96.878821585884154</v>
      </c>
      <c r="M183" s="51">
        <v>259.5</v>
      </c>
      <c r="N183" s="51">
        <f t="shared" si="23"/>
        <v>98.689930851652463</v>
      </c>
      <c r="O183" s="44">
        <v>2338.8000000000002</v>
      </c>
      <c r="P183" s="51" t="s">
        <v>203</v>
      </c>
      <c r="Q183" s="51" t="s">
        <v>203</v>
      </c>
      <c r="R183" s="18" t="s">
        <v>187</v>
      </c>
      <c r="S183" s="18" t="s">
        <v>1485</v>
      </c>
      <c r="T183" s="45" t="s">
        <v>187</v>
      </c>
    </row>
    <row r="184" spans="1:20" ht="45" x14ac:dyDescent="0.25">
      <c r="A184" s="18" t="s">
        <v>112</v>
      </c>
      <c r="B184" s="19" t="s">
        <v>641</v>
      </c>
      <c r="C184" s="45" t="s">
        <v>608</v>
      </c>
      <c r="D184" s="18" t="s">
        <v>642</v>
      </c>
      <c r="E184" s="48">
        <v>38525</v>
      </c>
      <c r="F184" s="48">
        <v>38525</v>
      </c>
      <c r="G184" s="49" t="s">
        <v>203</v>
      </c>
      <c r="H184" s="45" t="s">
        <v>188</v>
      </c>
      <c r="I184" s="54">
        <v>0.36319444444444443</v>
      </c>
      <c r="J184" s="51">
        <f t="shared" si="21"/>
        <v>73.532848852965458</v>
      </c>
      <c r="K184" s="51">
        <v>10.199999999999999</v>
      </c>
      <c r="L184" s="51">
        <f t="shared" si="22"/>
        <v>80.528185370839992</v>
      </c>
      <c r="M184" s="51">
        <v>26.9</v>
      </c>
      <c r="N184" s="51">
        <f t="shared" si="23"/>
        <v>84.623693356700215</v>
      </c>
      <c r="O184" s="44">
        <v>91.7</v>
      </c>
      <c r="P184" s="51" t="s">
        <v>203</v>
      </c>
      <c r="Q184" s="51" t="s">
        <v>203</v>
      </c>
      <c r="R184" s="18" t="s">
        <v>187</v>
      </c>
      <c r="S184" s="18" t="s">
        <v>1485</v>
      </c>
      <c r="T184" s="45" t="s">
        <v>187</v>
      </c>
    </row>
    <row r="185" spans="1:20" ht="45" x14ac:dyDescent="0.25">
      <c r="A185" s="18" t="s">
        <v>112</v>
      </c>
      <c r="B185" s="19" t="s">
        <v>641</v>
      </c>
      <c r="C185" s="45" t="s">
        <v>603</v>
      </c>
      <c r="D185" s="18" t="s">
        <v>642</v>
      </c>
      <c r="E185" s="48">
        <v>38525</v>
      </c>
      <c r="F185" s="48">
        <v>38525</v>
      </c>
      <c r="G185" s="49" t="s">
        <v>203</v>
      </c>
      <c r="H185" s="45" t="s">
        <v>188</v>
      </c>
      <c r="I185" s="54">
        <v>0.34027777777777773</v>
      </c>
      <c r="J185" s="51">
        <f t="shared" si="21"/>
        <v>84.720429718569349</v>
      </c>
      <c r="K185" s="51">
        <v>48.1</v>
      </c>
      <c r="L185" s="51">
        <f t="shared" si="22"/>
        <v>87.013546242056478</v>
      </c>
      <c r="M185" s="51">
        <v>66.099999999999994</v>
      </c>
      <c r="N185" s="51">
        <f t="shared" si="23"/>
        <v>89.302363534115102</v>
      </c>
      <c r="O185" s="44">
        <v>269.3</v>
      </c>
      <c r="P185" s="51" t="s">
        <v>203</v>
      </c>
      <c r="Q185" s="51" t="s">
        <v>203</v>
      </c>
      <c r="R185" s="18" t="s">
        <v>187</v>
      </c>
      <c r="S185" s="18" t="s">
        <v>1485</v>
      </c>
      <c r="T185" s="45" t="s">
        <v>187</v>
      </c>
    </row>
    <row r="186" spans="1:20" ht="45" x14ac:dyDescent="0.25">
      <c r="A186" s="18" t="s">
        <v>112</v>
      </c>
      <c r="B186" s="19" t="s">
        <v>641</v>
      </c>
      <c r="C186" s="45" t="s">
        <v>609</v>
      </c>
      <c r="D186" s="18" t="s">
        <v>642</v>
      </c>
      <c r="E186" s="48">
        <v>38525</v>
      </c>
      <c r="F186" s="48">
        <v>38525</v>
      </c>
      <c r="G186" s="49" t="s">
        <v>203</v>
      </c>
      <c r="H186" s="45" t="s">
        <v>188</v>
      </c>
      <c r="I186" s="54">
        <v>0.36249999999999999</v>
      </c>
      <c r="J186" s="51">
        <f t="shared" si="21"/>
        <v>92.44262791578106</v>
      </c>
      <c r="K186" s="51">
        <v>140.30000000000001</v>
      </c>
      <c r="L186" s="51">
        <f t="shared" si="22"/>
        <v>93.263076717693295</v>
      </c>
      <c r="M186" s="51">
        <v>157.19999999999999</v>
      </c>
      <c r="N186" s="51">
        <f t="shared" si="23"/>
        <v>96.390916075238223</v>
      </c>
      <c r="O186" s="44">
        <v>1377.5</v>
      </c>
      <c r="P186" s="51" t="s">
        <v>203</v>
      </c>
      <c r="Q186" s="51" t="s">
        <v>203</v>
      </c>
      <c r="R186" s="18" t="s">
        <v>187</v>
      </c>
      <c r="S186" s="18" t="s">
        <v>1485</v>
      </c>
      <c r="T186" s="45" t="s">
        <v>187</v>
      </c>
    </row>
    <row r="187" spans="1:20" ht="45" x14ac:dyDescent="0.25">
      <c r="A187" s="18" t="s">
        <v>112</v>
      </c>
      <c r="B187" s="19" t="s">
        <v>641</v>
      </c>
      <c r="C187" s="45" t="s">
        <v>606</v>
      </c>
      <c r="D187" s="18" t="s">
        <v>642</v>
      </c>
      <c r="E187" s="48">
        <v>38525</v>
      </c>
      <c r="F187" s="48">
        <v>38525</v>
      </c>
      <c r="G187" s="49" t="s">
        <v>203</v>
      </c>
      <c r="H187" s="45" t="s">
        <v>188</v>
      </c>
      <c r="I187" s="54">
        <v>0.36458333333333331</v>
      </c>
      <c r="J187" s="51">
        <f t="shared" si="21"/>
        <v>89.053223245809932</v>
      </c>
      <c r="K187" s="51">
        <v>87.7</v>
      </c>
      <c r="L187" s="51">
        <f t="shared" si="22"/>
        <v>90.541797617730452</v>
      </c>
      <c r="M187" s="51">
        <v>107.8</v>
      </c>
      <c r="N187" s="51">
        <f t="shared" si="23"/>
        <v>92.885218872224726</v>
      </c>
      <c r="O187" s="44">
        <v>614.5</v>
      </c>
      <c r="P187" s="51" t="s">
        <v>203</v>
      </c>
      <c r="Q187" s="51" t="s">
        <v>203</v>
      </c>
      <c r="R187" s="18" t="s">
        <v>187</v>
      </c>
      <c r="S187" s="18" t="s">
        <v>1485</v>
      </c>
      <c r="T187" s="45" t="s">
        <v>187</v>
      </c>
    </row>
    <row r="188" spans="1:20" ht="45" x14ac:dyDescent="0.25">
      <c r="A188" s="18" t="s">
        <v>112</v>
      </c>
      <c r="B188" s="19" t="s">
        <v>641</v>
      </c>
      <c r="C188" s="45" t="s">
        <v>610</v>
      </c>
      <c r="D188" s="18" t="s">
        <v>642</v>
      </c>
      <c r="E188" s="48">
        <v>38525</v>
      </c>
      <c r="F188" s="48">
        <v>38525</v>
      </c>
      <c r="G188" s="49" t="s">
        <v>203</v>
      </c>
      <c r="H188" s="45" t="s">
        <v>188</v>
      </c>
      <c r="I188" s="54">
        <v>0.37708333333333338</v>
      </c>
      <c r="J188" s="51">
        <f t="shared" si="21"/>
        <v>86.969760788387958</v>
      </c>
      <c r="K188" s="51">
        <v>65.7</v>
      </c>
      <c r="L188" s="51">
        <f t="shared" si="22"/>
        <v>88.326927641345392</v>
      </c>
      <c r="M188" s="51">
        <v>79.3</v>
      </c>
      <c r="N188" s="51">
        <f t="shared" si="23"/>
        <v>93.615344108590378</v>
      </c>
      <c r="O188" s="44">
        <v>727</v>
      </c>
      <c r="P188" s="51" t="s">
        <v>203</v>
      </c>
      <c r="Q188" s="51" t="s">
        <v>203</v>
      </c>
      <c r="R188" s="18" t="s">
        <v>187</v>
      </c>
      <c r="S188" s="18" t="s">
        <v>1485</v>
      </c>
      <c r="T188" s="45" t="s">
        <v>187</v>
      </c>
    </row>
    <row r="189" spans="1:20" x14ac:dyDescent="0.25">
      <c r="A189" s="18" t="s">
        <v>111</v>
      </c>
      <c r="B189" s="18" t="s">
        <v>396</v>
      </c>
      <c r="C189" s="45" t="s">
        <v>390</v>
      </c>
      <c r="D189" s="45" t="s">
        <v>393</v>
      </c>
      <c r="E189" s="48">
        <v>37348</v>
      </c>
      <c r="F189" s="48">
        <v>37349</v>
      </c>
      <c r="G189" s="49" t="s">
        <v>203</v>
      </c>
      <c r="H189" s="18" t="s">
        <v>188</v>
      </c>
      <c r="I189" s="18" t="s">
        <v>203</v>
      </c>
      <c r="J189" s="51" t="s">
        <v>203</v>
      </c>
      <c r="K189" s="51">
        <f>16.61*LOG10(L189/100)+90</f>
        <v>84.2238117240652</v>
      </c>
      <c r="L189" s="44">
        <v>44.9</v>
      </c>
      <c r="M189" s="51" t="s">
        <v>203</v>
      </c>
      <c r="N189" s="51" t="s">
        <v>203</v>
      </c>
      <c r="O189" s="51" t="s">
        <v>203</v>
      </c>
      <c r="P189" s="51" t="s">
        <v>203</v>
      </c>
      <c r="Q189" s="51" t="s">
        <v>203</v>
      </c>
      <c r="R189" s="45" t="s">
        <v>187</v>
      </c>
      <c r="S189" s="18" t="s">
        <v>453</v>
      </c>
      <c r="T189" s="45" t="s">
        <v>189</v>
      </c>
    </row>
    <row r="190" spans="1:20" x14ac:dyDescent="0.25">
      <c r="A190" s="18" t="s">
        <v>111</v>
      </c>
      <c r="B190" s="18" t="s">
        <v>397</v>
      </c>
      <c r="C190" s="45" t="s">
        <v>391</v>
      </c>
      <c r="D190" s="45" t="s">
        <v>394</v>
      </c>
      <c r="E190" s="48">
        <v>37348</v>
      </c>
      <c r="F190" s="48">
        <v>37349</v>
      </c>
      <c r="G190" s="49" t="s">
        <v>203</v>
      </c>
      <c r="H190" s="18" t="s">
        <v>188</v>
      </c>
      <c r="I190" s="18" t="s">
        <v>203</v>
      </c>
      <c r="J190" s="51" t="s">
        <v>203</v>
      </c>
      <c r="K190" s="51">
        <f>16.61*LOG10(L190/100)+90</f>
        <v>74.583960141354737</v>
      </c>
      <c r="L190" s="44">
        <v>11.8</v>
      </c>
      <c r="M190" s="51" t="s">
        <v>203</v>
      </c>
      <c r="N190" s="51" t="s">
        <v>203</v>
      </c>
      <c r="O190" s="51" t="s">
        <v>203</v>
      </c>
      <c r="P190" s="51" t="s">
        <v>203</v>
      </c>
      <c r="Q190" s="51" t="s">
        <v>203</v>
      </c>
      <c r="R190" s="45" t="s">
        <v>187</v>
      </c>
      <c r="S190" s="18" t="s">
        <v>453</v>
      </c>
      <c r="T190" s="45" t="s">
        <v>189</v>
      </c>
    </row>
    <row r="191" spans="1:20" x14ac:dyDescent="0.25">
      <c r="A191" s="18" t="s">
        <v>111</v>
      </c>
      <c r="B191" s="18" t="s">
        <v>396</v>
      </c>
      <c r="C191" s="45" t="s">
        <v>390</v>
      </c>
      <c r="D191" s="45" t="s">
        <v>393</v>
      </c>
      <c r="E191" s="48">
        <v>37348</v>
      </c>
      <c r="F191" s="48">
        <v>37349</v>
      </c>
      <c r="G191" s="49" t="s">
        <v>203</v>
      </c>
      <c r="H191" s="18" t="s">
        <v>188</v>
      </c>
      <c r="I191" s="18" t="s">
        <v>203</v>
      </c>
      <c r="J191" s="51" t="s">
        <v>203</v>
      </c>
      <c r="K191" s="51">
        <f>16.61*LOG10(L191/100)+90</f>
        <v>78.707629812304603</v>
      </c>
      <c r="L191" s="44">
        <v>20.9</v>
      </c>
      <c r="M191" s="51" t="s">
        <v>203</v>
      </c>
      <c r="N191" s="51" t="s">
        <v>203</v>
      </c>
      <c r="O191" s="51" t="s">
        <v>203</v>
      </c>
      <c r="P191" s="51" t="s">
        <v>203</v>
      </c>
      <c r="Q191" s="51" t="s">
        <v>203</v>
      </c>
      <c r="R191" s="45" t="s">
        <v>187</v>
      </c>
      <c r="S191" s="18" t="s">
        <v>453</v>
      </c>
      <c r="T191" s="45" t="s">
        <v>189</v>
      </c>
    </row>
    <row r="192" spans="1:20" s="42" customFormat="1" x14ac:dyDescent="0.25">
      <c r="A192" s="18" t="s">
        <v>111</v>
      </c>
      <c r="B192" s="18" t="s">
        <v>398</v>
      </c>
      <c r="C192" s="45" t="s">
        <v>390</v>
      </c>
      <c r="D192" s="45" t="s">
        <v>395</v>
      </c>
      <c r="E192" s="48">
        <v>37348</v>
      </c>
      <c r="F192" s="48">
        <v>37349</v>
      </c>
      <c r="G192" s="49" t="s">
        <v>203</v>
      </c>
      <c r="H192" s="18" t="s">
        <v>188</v>
      </c>
      <c r="I192" s="18" t="s">
        <v>203</v>
      </c>
      <c r="J192" s="51" t="s">
        <v>203</v>
      </c>
      <c r="K192" s="51">
        <f>16.61*LOG10(L192/100)+90</f>
        <v>79.335297808677538</v>
      </c>
      <c r="L192" s="44">
        <v>22.8</v>
      </c>
      <c r="M192" s="51" t="s">
        <v>203</v>
      </c>
      <c r="N192" s="51" t="s">
        <v>203</v>
      </c>
      <c r="O192" s="51" t="s">
        <v>203</v>
      </c>
      <c r="P192" s="51" t="s">
        <v>203</v>
      </c>
      <c r="Q192" s="51" t="s">
        <v>203</v>
      </c>
      <c r="R192" s="45" t="s">
        <v>187</v>
      </c>
      <c r="S192" s="18" t="s">
        <v>453</v>
      </c>
      <c r="T192" s="45" t="s">
        <v>189</v>
      </c>
    </row>
    <row r="193" spans="1:20" s="42" customFormat="1" x14ac:dyDescent="0.25">
      <c r="A193" s="28" t="s">
        <v>110</v>
      </c>
      <c r="B193" s="45" t="s">
        <v>1355</v>
      </c>
      <c r="C193" s="45" t="s">
        <v>1356</v>
      </c>
      <c r="D193" s="18" t="s">
        <v>1442</v>
      </c>
      <c r="E193" s="48">
        <v>37182</v>
      </c>
      <c r="F193" s="48">
        <v>37183</v>
      </c>
      <c r="G193" s="49" t="s">
        <v>203</v>
      </c>
      <c r="H193" s="45" t="s">
        <v>188</v>
      </c>
      <c r="I193" s="18" t="s">
        <v>203</v>
      </c>
      <c r="J193" s="18" t="s">
        <v>203</v>
      </c>
      <c r="K193" s="18" t="s">
        <v>203</v>
      </c>
      <c r="L193" s="44" t="s">
        <v>203</v>
      </c>
      <c r="M193" s="44" t="s">
        <v>203</v>
      </c>
      <c r="N193" s="51">
        <f>10*LOG10(O193/100)+85</f>
        <v>72.781512503836439</v>
      </c>
      <c r="O193" s="51">
        <v>6</v>
      </c>
      <c r="P193" s="51" t="s">
        <v>203</v>
      </c>
      <c r="Q193" s="51" t="s">
        <v>203</v>
      </c>
      <c r="R193" s="45" t="s">
        <v>189</v>
      </c>
      <c r="S193" s="18" t="s">
        <v>453</v>
      </c>
      <c r="T193" s="45" t="s">
        <v>189</v>
      </c>
    </row>
    <row r="194" spans="1:20" s="42" customFormat="1" x14ac:dyDescent="0.25">
      <c r="A194" s="28" t="s">
        <v>110</v>
      </c>
      <c r="B194" s="45" t="s">
        <v>1355</v>
      </c>
      <c r="C194" s="45" t="s">
        <v>1356</v>
      </c>
      <c r="D194" s="18" t="s">
        <v>1442</v>
      </c>
      <c r="E194" s="48">
        <v>37182</v>
      </c>
      <c r="F194" s="48">
        <v>37183</v>
      </c>
      <c r="G194" s="49" t="s">
        <v>203</v>
      </c>
      <c r="H194" s="45" t="s">
        <v>188</v>
      </c>
      <c r="I194" s="18" t="s">
        <v>203</v>
      </c>
      <c r="J194" s="18" t="s">
        <v>203</v>
      </c>
      <c r="K194" s="18" t="s">
        <v>203</v>
      </c>
      <c r="L194" s="44" t="s">
        <v>203</v>
      </c>
      <c r="M194" s="44" t="s">
        <v>203</v>
      </c>
      <c r="N194" s="51">
        <f>10*LOG10(O194/100)+85</f>
        <v>72.781512503836439</v>
      </c>
      <c r="O194" s="51">
        <v>6</v>
      </c>
      <c r="P194" s="51" t="s">
        <v>203</v>
      </c>
      <c r="Q194" s="51" t="s">
        <v>203</v>
      </c>
      <c r="R194" s="45" t="s">
        <v>189</v>
      </c>
      <c r="S194" s="18" t="s">
        <v>453</v>
      </c>
      <c r="T194" s="45" t="s">
        <v>189</v>
      </c>
    </row>
    <row r="195" spans="1:20" s="42" customFormat="1" x14ac:dyDescent="0.25">
      <c r="A195" s="28" t="s">
        <v>110</v>
      </c>
      <c r="B195" s="45" t="s">
        <v>1355</v>
      </c>
      <c r="C195" s="45" t="s">
        <v>1356</v>
      </c>
      <c r="D195" s="18" t="s">
        <v>1442</v>
      </c>
      <c r="E195" s="48">
        <v>37182</v>
      </c>
      <c r="F195" s="48">
        <v>37183</v>
      </c>
      <c r="G195" s="49" t="s">
        <v>203</v>
      </c>
      <c r="H195" s="45" t="s">
        <v>188</v>
      </c>
      <c r="I195" s="18" t="s">
        <v>203</v>
      </c>
      <c r="J195" s="18" t="s">
        <v>203</v>
      </c>
      <c r="K195" s="18" t="s">
        <v>203</v>
      </c>
      <c r="L195" s="44" t="s">
        <v>203</v>
      </c>
      <c r="M195" s="44" t="s">
        <v>203</v>
      </c>
      <c r="N195" s="51">
        <f>10*LOG10(O195/100)+85</f>
        <v>72.781512503836439</v>
      </c>
      <c r="O195" s="51">
        <v>6</v>
      </c>
      <c r="P195" s="51" t="s">
        <v>203</v>
      </c>
      <c r="Q195" s="51" t="s">
        <v>203</v>
      </c>
      <c r="R195" s="45" t="s">
        <v>189</v>
      </c>
      <c r="S195" s="18" t="s">
        <v>453</v>
      </c>
      <c r="T195" s="45" t="s">
        <v>189</v>
      </c>
    </row>
    <row r="196" spans="1:20" s="42" customFormat="1" x14ac:dyDescent="0.25">
      <c r="A196" s="18" t="s">
        <v>107</v>
      </c>
      <c r="B196" s="18" t="s">
        <v>428</v>
      </c>
      <c r="C196" s="45" t="s">
        <v>473</v>
      </c>
      <c r="D196" s="18" t="s">
        <v>428</v>
      </c>
      <c r="E196" s="48">
        <v>37370</v>
      </c>
      <c r="F196" s="48">
        <v>37370</v>
      </c>
      <c r="G196" s="49" t="s">
        <v>203</v>
      </c>
      <c r="H196" s="45" t="s">
        <v>188</v>
      </c>
      <c r="I196" s="54">
        <v>0.44930555555555557</v>
      </c>
      <c r="J196" s="44">
        <f t="shared" ref="J196:J203" si="24">16.61*LOG10(K196/100)+90</f>
        <v>59.207186672615535</v>
      </c>
      <c r="K196" s="51">
        <v>1.4</v>
      </c>
      <c r="L196" s="51">
        <f t="shared" ref="L196:L203" si="25">16.61*LOG10(M196/100)+90</f>
        <v>76.914436109149733</v>
      </c>
      <c r="M196" s="51">
        <v>16.3</v>
      </c>
      <c r="N196" s="51">
        <f t="shared" ref="N196:N203" si="26">10*LOG10(O196/100)+85</f>
        <v>81.39486489268586</v>
      </c>
      <c r="O196" s="51">
        <v>43.6</v>
      </c>
      <c r="P196" s="51" t="s">
        <v>203</v>
      </c>
      <c r="Q196" s="51" t="s">
        <v>203</v>
      </c>
      <c r="R196" s="45" t="s">
        <v>189</v>
      </c>
      <c r="S196" s="18" t="s">
        <v>242</v>
      </c>
      <c r="T196" s="45" t="s">
        <v>189</v>
      </c>
    </row>
    <row r="197" spans="1:20" s="42" customFormat="1" x14ac:dyDescent="0.25">
      <c r="A197" s="18" t="s">
        <v>107</v>
      </c>
      <c r="B197" s="18" t="s">
        <v>428</v>
      </c>
      <c r="C197" s="45" t="s">
        <v>474</v>
      </c>
      <c r="D197" s="18" t="s">
        <v>428</v>
      </c>
      <c r="E197" s="48">
        <v>37370</v>
      </c>
      <c r="F197" s="48">
        <v>37370</v>
      </c>
      <c r="G197" s="49" t="s">
        <v>203</v>
      </c>
      <c r="H197" s="45" t="s">
        <v>188</v>
      </c>
      <c r="I197" s="54">
        <v>0.48194444444444445</v>
      </c>
      <c r="J197" s="44">
        <f t="shared" si="24"/>
        <v>59.704875812914864</v>
      </c>
      <c r="K197" s="51">
        <v>1.5</v>
      </c>
      <c r="L197" s="51">
        <f t="shared" si="25"/>
        <v>78.390108227978729</v>
      </c>
      <c r="M197" s="51">
        <v>20</v>
      </c>
      <c r="N197" s="51">
        <f t="shared" si="26"/>
        <v>81.937269489236471</v>
      </c>
      <c r="O197" s="51">
        <v>49.4</v>
      </c>
      <c r="P197" s="51" t="s">
        <v>203</v>
      </c>
      <c r="Q197" s="51" t="s">
        <v>203</v>
      </c>
      <c r="R197" s="45" t="s">
        <v>189</v>
      </c>
      <c r="S197" s="18" t="s">
        <v>242</v>
      </c>
      <c r="T197" s="45" t="s">
        <v>189</v>
      </c>
    </row>
    <row r="198" spans="1:20" s="42" customFormat="1" x14ac:dyDescent="0.25">
      <c r="A198" s="18" t="s">
        <v>107</v>
      </c>
      <c r="B198" s="18" t="s">
        <v>428</v>
      </c>
      <c r="C198" s="45" t="s">
        <v>476</v>
      </c>
      <c r="D198" s="18" t="s">
        <v>428</v>
      </c>
      <c r="E198" s="48">
        <v>37370</v>
      </c>
      <c r="F198" s="48">
        <v>37370</v>
      </c>
      <c r="G198" s="49" t="s">
        <v>203</v>
      </c>
      <c r="H198" s="45" t="s">
        <v>188</v>
      </c>
      <c r="I198" s="54">
        <v>0.47152777777777777</v>
      </c>
      <c r="J198" s="44">
        <f t="shared" si="24"/>
        <v>51.779891772021273</v>
      </c>
      <c r="K198" s="51">
        <v>0.5</v>
      </c>
      <c r="L198" s="51">
        <f t="shared" si="25"/>
        <v>73.945168578638231</v>
      </c>
      <c r="M198" s="51">
        <v>10.8</v>
      </c>
      <c r="N198" s="51">
        <f t="shared" si="26"/>
        <v>79.727564493172125</v>
      </c>
      <c r="O198" s="51">
        <v>29.7</v>
      </c>
      <c r="P198" s="51" t="s">
        <v>203</v>
      </c>
      <c r="Q198" s="51" t="s">
        <v>203</v>
      </c>
      <c r="R198" s="45" t="s">
        <v>189</v>
      </c>
      <c r="S198" s="18" t="s">
        <v>242</v>
      </c>
      <c r="T198" s="45" t="s">
        <v>189</v>
      </c>
    </row>
    <row r="199" spans="1:20" s="42" customFormat="1" x14ac:dyDescent="0.25">
      <c r="A199" s="18" t="s">
        <v>107</v>
      </c>
      <c r="B199" s="18" t="s">
        <v>428</v>
      </c>
      <c r="C199" s="45" t="s">
        <v>477</v>
      </c>
      <c r="D199" s="18" t="s">
        <v>428</v>
      </c>
      <c r="E199" s="48">
        <v>37370</v>
      </c>
      <c r="F199" s="48">
        <v>37370</v>
      </c>
      <c r="G199" s="49" t="s">
        <v>203</v>
      </c>
      <c r="H199" s="45" t="s">
        <v>188</v>
      </c>
      <c r="I199" s="54">
        <v>0.46180555555555558</v>
      </c>
      <c r="J199" s="44">
        <f t="shared" si="24"/>
        <v>62.132062485530398</v>
      </c>
      <c r="K199" s="51">
        <v>2.1</v>
      </c>
      <c r="L199" s="51">
        <f t="shared" si="25"/>
        <v>72.467857184414299</v>
      </c>
      <c r="M199" s="51">
        <v>8.8000000000000007</v>
      </c>
      <c r="N199" s="51">
        <f t="shared" si="26"/>
        <v>80.065050324048727</v>
      </c>
      <c r="O199" s="51">
        <v>32.1</v>
      </c>
      <c r="P199" s="51" t="s">
        <v>203</v>
      </c>
      <c r="Q199" s="51" t="s">
        <v>203</v>
      </c>
      <c r="R199" s="45" t="s">
        <v>189</v>
      </c>
      <c r="S199" s="18" t="s">
        <v>242</v>
      </c>
      <c r="T199" s="45" t="s">
        <v>189</v>
      </c>
    </row>
    <row r="200" spans="1:20" s="42" customFormat="1" x14ac:dyDescent="0.25">
      <c r="A200" s="18" t="s">
        <v>107</v>
      </c>
      <c r="B200" s="18" t="s">
        <v>428</v>
      </c>
      <c r="C200" s="45" t="s">
        <v>475</v>
      </c>
      <c r="D200" s="18" t="s">
        <v>428</v>
      </c>
      <c r="E200" s="48">
        <v>37370</v>
      </c>
      <c r="F200" s="48">
        <v>37370</v>
      </c>
      <c r="G200" s="49" t="s">
        <v>203</v>
      </c>
      <c r="H200" s="45" t="s">
        <v>188</v>
      </c>
      <c r="I200" s="54">
        <v>0.45555555555555555</v>
      </c>
      <c r="J200" s="44">
        <f t="shared" si="24"/>
        <v>45.17010822797873</v>
      </c>
      <c r="K200" s="51">
        <v>0.2</v>
      </c>
      <c r="L200" s="51">
        <f t="shared" si="25"/>
        <v>66.597583122710148</v>
      </c>
      <c r="M200" s="51">
        <v>3.9</v>
      </c>
      <c r="N200" s="51">
        <f t="shared" si="26"/>
        <v>76.986570869544224</v>
      </c>
      <c r="O200" s="51">
        <v>15.8</v>
      </c>
      <c r="P200" s="51" t="s">
        <v>203</v>
      </c>
      <c r="Q200" s="51" t="s">
        <v>203</v>
      </c>
      <c r="R200" s="45" t="s">
        <v>189</v>
      </c>
      <c r="S200" s="18" t="s">
        <v>242</v>
      </c>
      <c r="T200" s="45" t="s">
        <v>189</v>
      </c>
    </row>
    <row r="201" spans="1:20" s="42" customFormat="1" x14ac:dyDescent="0.25">
      <c r="A201" s="18" t="s">
        <v>107</v>
      </c>
      <c r="B201" s="18" t="s">
        <v>428</v>
      </c>
      <c r="C201" s="45" t="s">
        <v>478</v>
      </c>
      <c r="D201" s="18" t="s">
        <v>428</v>
      </c>
      <c r="E201" s="48">
        <v>37370</v>
      </c>
      <c r="F201" s="48">
        <v>37370</v>
      </c>
      <c r="G201" s="49" t="s">
        <v>203</v>
      </c>
      <c r="H201" s="45" t="s">
        <v>188</v>
      </c>
      <c r="I201" s="54">
        <v>0.44791666666666669</v>
      </c>
      <c r="J201" s="44">
        <f t="shared" si="24"/>
        <v>40.17</v>
      </c>
      <c r="K201" s="51">
        <v>0.1</v>
      </c>
      <c r="L201" s="44">
        <f t="shared" si="25"/>
        <v>65.607864812071853</v>
      </c>
      <c r="M201" s="51">
        <v>3.4</v>
      </c>
      <c r="N201" s="51">
        <f t="shared" si="26"/>
        <v>76.139433523068362</v>
      </c>
      <c r="O201" s="51">
        <v>13</v>
      </c>
      <c r="P201" s="51" t="s">
        <v>203</v>
      </c>
      <c r="Q201" s="51" t="s">
        <v>203</v>
      </c>
      <c r="R201" s="45" t="s">
        <v>189</v>
      </c>
      <c r="S201" s="18" t="s">
        <v>242</v>
      </c>
      <c r="T201" s="45" t="s">
        <v>189</v>
      </c>
    </row>
    <row r="202" spans="1:20" s="42" customFormat="1" ht="30" x14ac:dyDescent="0.25">
      <c r="A202" s="18" t="s">
        <v>107</v>
      </c>
      <c r="B202" s="18" t="s">
        <v>428</v>
      </c>
      <c r="C202" s="45" t="s">
        <v>479</v>
      </c>
      <c r="D202" s="18" t="s">
        <v>428</v>
      </c>
      <c r="E202" s="48">
        <v>37370</v>
      </c>
      <c r="F202" s="48">
        <v>37370</v>
      </c>
      <c r="G202" s="49" t="s">
        <v>203</v>
      </c>
      <c r="H202" s="45" t="s">
        <v>188</v>
      </c>
      <c r="I202" s="54">
        <v>0.4680555555555555</v>
      </c>
      <c r="J202" s="44">
        <f t="shared" si="24"/>
        <v>56.78</v>
      </c>
      <c r="K202" s="51">
        <v>1</v>
      </c>
      <c r="L202" s="51">
        <f t="shared" si="25"/>
        <v>71.597691350688876</v>
      </c>
      <c r="M202" s="51">
        <v>7.8</v>
      </c>
      <c r="N202" s="51">
        <f t="shared" si="26"/>
        <v>78.891660843645326</v>
      </c>
      <c r="O202" s="51">
        <v>24.5</v>
      </c>
      <c r="P202" s="51" t="s">
        <v>203</v>
      </c>
      <c r="Q202" s="51" t="s">
        <v>203</v>
      </c>
      <c r="R202" s="45" t="s">
        <v>189</v>
      </c>
      <c r="S202" s="18" t="s">
        <v>242</v>
      </c>
      <c r="T202" s="45" t="s">
        <v>189</v>
      </c>
    </row>
    <row r="203" spans="1:20" s="42" customFormat="1" ht="30" x14ac:dyDescent="0.25">
      <c r="A203" s="18" t="s">
        <v>107</v>
      </c>
      <c r="B203" s="18" t="s">
        <v>428</v>
      </c>
      <c r="C203" s="45" t="s">
        <v>480</v>
      </c>
      <c r="D203" s="18" t="s">
        <v>428</v>
      </c>
      <c r="E203" s="48">
        <v>37370</v>
      </c>
      <c r="F203" s="48">
        <v>37370</v>
      </c>
      <c r="G203" s="49" t="s">
        <v>203</v>
      </c>
      <c r="H203" s="45" t="s">
        <v>188</v>
      </c>
      <c r="I203" s="54">
        <v>0.45763888888888887</v>
      </c>
      <c r="J203" s="44">
        <f t="shared" si="24"/>
        <v>63.944952122680782</v>
      </c>
      <c r="K203" s="51">
        <v>2.7</v>
      </c>
      <c r="L203" s="51">
        <f t="shared" si="25"/>
        <v>72.788515812209681</v>
      </c>
      <c r="M203" s="51">
        <v>9.1999999999999993</v>
      </c>
      <c r="N203" s="51">
        <f t="shared" si="26"/>
        <v>80.105450102066115</v>
      </c>
      <c r="O203" s="51">
        <v>32.4</v>
      </c>
      <c r="P203" s="51" t="s">
        <v>203</v>
      </c>
      <c r="Q203" s="51" t="s">
        <v>203</v>
      </c>
      <c r="R203" s="45" t="s">
        <v>189</v>
      </c>
      <c r="S203" s="18" t="s">
        <v>242</v>
      </c>
      <c r="T203" s="45" t="s">
        <v>189</v>
      </c>
    </row>
    <row r="204" spans="1:20" x14ac:dyDescent="0.25">
      <c r="A204" s="18" t="s">
        <v>105</v>
      </c>
      <c r="B204" s="18" t="s">
        <v>464</v>
      </c>
      <c r="C204" s="45" t="s">
        <v>341</v>
      </c>
      <c r="D204" s="18" t="s">
        <v>346</v>
      </c>
      <c r="E204" s="48">
        <v>37467</v>
      </c>
      <c r="F204" s="48">
        <v>37467</v>
      </c>
      <c r="G204" s="49" t="s">
        <v>203</v>
      </c>
      <c r="H204" s="18" t="s">
        <v>211</v>
      </c>
      <c r="I204" s="54">
        <v>0.27916666666666667</v>
      </c>
      <c r="J204" s="44">
        <v>53.1</v>
      </c>
      <c r="K204" s="44">
        <f>10^((J204-90)/16.61)*100</f>
        <v>0.60040834365422624</v>
      </c>
      <c r="L204" s="44">
        <v>66.400000000000006</v>
      </c>
      <c r="M204" s="44">
        <f>10^((L204-90)/16.61)*100</f>
        <v>3.7946277222319367</v>
      </c>
      <c r="N204" s="44">
        <v>76.5</v>
      </c>
      <c r="O204" s="44">
        <f>10^((N204-85)/10)*100</f>
        <v>14.125375446227542</v>
      </c>
      <c r="P204" s="51" t="s">
        <v>203</v>
      </c>
      <c r="Q204" s="51" t="s">
        <v>203</v>
      </c>
      <c r="R204" s="45" t="s">
        <v>189</v>
      </c>
      <c r="S204" s="18" t="s">
        <v>242</v>
      </c>
      <c r="T204" s="45" t="s">
        <v>189</v>
      </c>
    </row>
    <row r="205" spans="1:20" x14ac:dyDescent="0.25">
      <c r="A205" s="18" t="s">
        <v>105</v>
      </c>
      <c r="B205" s="18" t="s">
        <v>464</v>
      </c>
      <c r="C205" s="45" t="s">
        <v>342</v>
      </c>
      <c r="D205" s="18" t="s">
        <v>346</v>
      </c>
      <c r="E205" s="48">
        <v>37467</v>
      </c>
      <c r="F205" s="48">
        <v>37467</v>
      </c>
      <c r="G205" s="49" t="s">
        <v>203</v>
      </c>
      <c r="H205" s="45" t="s">
        <v>188</v>
      </c>
      <c r="I205" s="54">
        <v>0.2951388888888889</v>
      </c>
      <c r="J205" s="44">
        <v>67</v>
      </c>
      <c r="K205" s="44">
        <f>10^((J205-90)/16.61)*100</f>
        <v>4.1237468116936729</v>
      </c>
      <c r="L205" s="44">
        <v>74.8</v>
      </c>
      <c r="M205" s="44">
        <f>10^((L205-90)/16.61)*100</f>
        <v>12.158741389072034</v>
      </c>
      <c r="N205" s="44">
        <v>80.599999999999994</v>
      </c>
      <c r="O205" s="44">
        <f>10^((N205-85)/10)*100</f>
        <v>36.307805477010085</v>
      </c>
      <c r="P205" s="51" t="s">
        <v>203</v>
      </c>
      <c r="Q205" s="51" t="s">
        <v>203</v>
      </c>
      <c r="R205" s="45" t="s">
        <v>189</v>
      </c>
      <c r="S205" s="18" t="s">
        <v>242</v>
      </c>
      <c r="T205" s="45" t="s">
        <v>189</v>
      </c>
    </row>
    <row r="206" spans="1:20" x14ac:dyDescent="0.25">
      <c r="A206" s="18" t="s">
        <v>105</v>
      </c>
      <c r="B206" s="18" t="s">
        <v>464</v>
      </c>
      <c r="C206" s="45" t="s">
        <v>343</v>
      </c>
      <c r="D206" s="18" t="s">
        <v>346</v>
      </c>
      <c r="E206" s="48">
        <v>37467</v>
      </c>
      <c r="F206" s="48">
        <v>37467</v>
      </c>
      <c r="G206" s="49" t="s">
        <v>203</v>
      </c>
      <c r="H206" s="45" t="s">
        <v>188</v>
      </c>
      <c r="I206" s="54">
        <v>0.30694444444444441</v>
      </c>
      <c r="J206" s="44">
        <v>54.9</v>
      </c>
      <c r="K206" s="44">
        <f>10^((J206-90)/16.61)*100</f>
        <v>0.77057545533593841</v>
      </c>
      <c r="L206" s="44">
        <v>73.3</v>
      </c>
      <c r="M206" s="44">
        <f>10^((L206-90)/16.61)*100</f>
        <v>9.8760112815557353</v>
      </c>
      <c r="N206" s="44">
        <v>79</v>
      </c>
      <c r="O206" s="44">
        <f>10^((N206-85)/10)*100</f>
        <v>25.118864315095802</v>
      </c>
      <c r="P206" s="51" t="s">
        <v>203</v>
      </c>
      <c r="Q206" s="51" t="s">
        <v>203</v>
      </c>
      <c r="R206" s="45" t="s">
        <v>189</v>
      </c>
      <c r="S206" s="18" t="s">
        <v>242</v>
      </c>
      <c r="T206" s="45" t="s">
        <v>189</v>
      </c>
    </row>
    <row r="207" spans="1:20" x14ac:dyDescent="0.25">
      <c r="A207" s="18" t="s">
        <v>105</v>
      </c>
      <c r="B207" s="18" t="s">
        <v>464</v>
      </c>
      <c r="C207" s="45" t="s">
        <v>344</v>
      </c>
      <c r="D207" s="18" t="s">
        <v>346</v>
      </c>
      <c r="E207" s="48">
        <v>37467</v>
      </c>
      <c r="F207" s="48">
        <v>37467</v>
      </c>
      <c r="G207" s="49" t="s">
        <v>203</v>
      </c>
      <c r="H207" s="45" t="s">
        <v>188</v>
      </c>
      <c r="I207" s="54">
        <v>0.29930555555555555</v>
      </c>
      <c r="J207" s="44">
        <v>72.3</v>
      </c>
      <c r="K207" s="44">
        <f>10^((J207-90)/16.61)*100</f>
        <v>8.597592982621217</v>
      </c>
      <c r="L207" s="44">
        <v>82.2</v>
      </c>
      <c r="M207" s="44">
        <f>10^((L207-90)/16.61)*100</f>
        <v>33.915901981433649</v>
      </c>
      <c r="N207" s="44">
        <v>84.9</v>
      </c>
      <c r="O207" s="44">
        <f>10^((N207-85)/10)*100</f>
        <v>97.723722095581195</v>
      </c>
      <c r="P207" s="51" t="s">
        <v>203</v>
      </c>
      <c r="Q207" s="51" t="s">
        <v>203</v>
      </c>
      <c r="R207" s="45" t="s">
        <v>189</v>
      </c>
      <c r="S207" s="18" t="s">
        <v>242</v>
      </c>
      <c r="T207" s="45" t="s">
        <v>189</v>
      </c>
    </row>
    <row r="208" spans="1:20" x14ac:dyDescent="0.25">
      <c r="A208" s="18" t="s">
        <v>105</v>
      </c>
      <c r="B208" s="18" t="s">
        <v>464</v>
      </c>
      <c r="C208" s="45" t="s">
        <v>345</v>
      </c>
      <c r="D208" s="18" t="s">
        <v>346</v>
      </c>
      <c r="E208" s="48">
        <v>37467</v>
      </c>
      <c r="F208" s="48">
        <v>37467</v>
      </c>
      <c r="G208" s="49" t="s">
        <v>203</v>
      </c>
      <c r="H208" s="45" t="s">
        <v>188</v>
      </c>
      <c r="I208" s="54">
        <v>0.32083333333333336</v>
      </c>
      <c r="J208" s="44">
        <v>75.400000000000006</v>
      </c>
      <c r="K208" s="44">
        <f>10^((J208-90)/16.61)*100</f>
        <v>13.213304362806518</v>
      </c>
      <c r="L208" s="44">
        <v>81.400000000000006</v>
      </c>
      <c r="M208" s="44">
        <f>10^((L208-90)/16.61)*100</f>
        <v>30.355655445832642</v>
      </c>
      <c r="N208" s="44">
        <v>85.3</v>
      </c>
      <c r="O208" s="44">
        <f>10^((N208-85)/10)*100</f>
        <v>107.15193052376057</v>
      </c>
      <c r="P208" s="51" t="s">
        <v>203</v>
      </c>
      <c r="Q208" s="51" t="s">
        <v>203</v>
      </c>
      <c r="R208" s="45" t="s">
        <v>189</v>
      </c>
      <c r="S208" s="18" t="s">
        <v>242</v>
      </c>
      <c r="T208" s="45" t="s">
        <v>189</v>
      </c>
    </row>
    <row r="209" spans="1:20" s="42" customFormat="1" ht="30" x14ac:dyDescent="0.25">
      <c r="A209" s="18" t="s">
        <v>103</v>
      </c>
      <c r="B209" s="18" t="s">
        <v>870</v>
      </c>
      <c r="C209" s="18" t="s">
        <v>877</v>
      </c>
      <c r="D209" s="18" t="s">
        <v>878</v>
      </c>
      <c r="E209" s="43">
        <v>37760</v>
      </c>
      <c r="F209" s="43">
        <v>37763</v>
      </c>
      <c r="G209" s="61" t="s">
        <v>203</v>
      </c>
      <c r="H209" s="18" t="s">
        <v>211</v>
      </c>
      <c r="I209" s="56">
        <f>TIME(0, 41, 0)</f>
        <v>2.8472222222222222E-2</v>
      </c>
      <c r="J209" s="44" t="s">
        <v>203</v>
      </c>
      <c r="K209" s="44" t="s">
        <v>203</v>
      </c>
      <c r="L209" s="44" t="s">
        <v>203</v>
      </c>
      <c r="M209" s="44" t="s">
        <v>203</v>
      </c>
      <c r="N209" s="44">
        <f t="shared" ref="N209:N226" si="27">10*LOG10(O209/100)+85</f>
        <v>71.839471307515126</v>
      </c>
      <c r="O209" s="62">
        <v>4.83</v>
      </c>
      <c r="P209" s="44" t="s">
        <v>203</v>
      </c>
      <c r="Q209" s="44" t="s">
        <v>203</v>
      </c>
      <c r="R209" s="18" t="s">
        <v>189</v>
      </c>
      <c r="S209" s="18" t="s">
        <v>242</v>
      </c>
      <c r="T209" s="18" t="s">
        <v>189</v>
      </c>
    </row>
    <row r="210" spans="1:20" ht="30" x14ac:dyDescent="0.25">
      <c r="A210" s="18" t="s">
        <v>103</v>
      </c>
      <c r="B210" s="18" t="s">
        <v>870</v>
      </c>
      <c r="C210" s="18" t="s">
        <v>877</v>
      </c>
      <c r="D210" s="45" t="s">
        <v>878</v>
      </c>
      <c r="E210" s="48">
        <v>37760</v>
      </c>
      <c r="F210" s="48">
        <v>37763</v>
      </c>
      <c r="G210" s="49" t="s">
        <v>203</v>
      </c>
      <c r="H210" s="18" t="s">
        <v>211</v>
      </c>
      <c r="I210" s="54">
        <f>TIME(0, 15, 0)</f>
        <v>1.0416666666666666E-2</v>
      </c>
      <c r="J210" s="51" t="s">
        <v>203</v>
      </c>
      <c r="K210" s="51" t="s">
        <v>203</v>
      </c>
      <c r="L210" s="51" t="s">
        <v>203</v>
      </c>
      <c r="M210" s="51" t="s">
        <v>203</v>
      </c>
      <c r="N210" s="44">
        <f t="shared" si="27"/>
        <v>63.450980400142569</v>
      </c>
      <c r="O210" s="59">
        <v>0.7</v>
      </c>
      <c r="P210" s="51" t="s">
        <v>203</v>
      </c>
      <c r="Q210" s="51" t="s">
        <v>203</v>
      </c>
      <c r="R210" s="45" t="s">
        <v>189</v>
      </c>
      <c r="S210" s="18" t="s">
        <v>242</v>
      </c>
      <c r="T210" s="18" t="s">
        <v>189</v>
      </c>
    </row>
    <row r="211" spans="1:20" ht="30" x14ac:dyDescent="0.25">
      <c r="A211" s="18" t="s">
        <v>103</v>
      </c>
      <c r="B211" s="18" t="s">
        <v>870</v>
      </c>
      <c r="C211" s="18" t="s">
        <v>877</v>
      </c>
      <c r="D211" s="45" t="s">
        <v>878</v>
      </c>
      <c r="E211" s="48">
        <v>37760</v>
      </c>
      <c r="F211" s="48">
        <v>37763</v>
      </c>
      <c r="G211" s="49" t="s">
        <v>203</v>
      </c>
      <c r="H211" s="18" t="s">
        <v>211</v>
      </c>
      <c r="I211" s="54">
        <f>TIME(0, 43, 0)</f>
        <v>2.9861111111111113E-2</v>
      </c>
      <c r="J211" s="51" t="s">
        <v>203</v>
      </c>
      <c r="K211" s="51" t="s">
        <v>203</v>
      </c>
      <c r="L211" s="51" t="s">
        <v>203</v>
      </c>
      <c r="M211" s="51" t="s">
        <v>203</v>
      </c>
      <c r="N211" s="44">
        <f t="shared" si="27"/>
        <v>70.301996982030829</v>
      </c>
      <c r="O211" s="59">
        <v>3.39</v>
      </c>
      <c r="P211" s="51" t="s">
        <v>203</v>
      </c>
      <c r="Q211" s="51" t="s">
        <v>203</v>
      </c>
      <c r="R211" s="45" t="s">
        <v>189</v>
      </c>
      <c r="S211" s="18" t="s">
        <v>242</v>
      </c>
      <c r="T211" s="18" t="s">
        <v>189</v>
      </c>
    </row>
    <row r="212" spans="1:20" s="42" customFormat="1" ht="30" x14ac:dyDescent="0.25">
      <c r="A212" s="18" t="s">
        <v>103</v>
      </c>
      <c r="B212" s="18" t="s">
        <v>871</v>
      </c>
      <c r="C212" s="18" t="s">
        <v>877</v>
      </c>
      <c r="D212" s="45" t="s">
        <v>878</v>
      </c>
      <c r="E212" s="48">
        <v>37760</v>
      </c>
      <c r="F212" s="48">
        <v>37763</v>
      </c>
      <c r="G212" s="49" t="s">
        <v>203</v>
      </c>
      <c r="H212" s="18" t="s">
        <v>211</v>
      </c>
      <c r="I212" s="54">
        <f>TIME(0, 42, 0)</f>
        <v>2.9166666666666664E-2</v>
      </c>
      <c r="J212" s="51" t="s">
        <v>203</v>
      </c>
      <c r="K212" s="51" t="s">
        <v>203</v>
      </c>
      <c r="L212" s="51" t="s">
        <v>203</v>
      </c>
      <c r="M212" s="51" t="s">
        <v>203</v>
      </c>
      <c r="N212" s="44">
        <f t="shared" si="27"/>
        <v>73.733206018153993</v>
      </c>
      <c r="O212" s="59">
        <v>7.47</v>
      </c>
      <c r="P212" s="51" t="s">
        <v>203</v>
      </c>
      <c r="Q212" s="51" t="s">
        <v>203</v>
      </c>
      <c r="R212" s="45" t="s">
        <v>189</v>
      </c>
      <c r="S212" s="18" t="s">
        <v>242</v>
      </c>
      <c r="T212" s="18" t="s">
        <v>189</v>
      </c>
    </row>
    <row r="213" spans="1:20" ht="30" x14ac:dyDescent="0.25">
      <c r="A213" s="18" t="s">
        <v>103</v>
      </c>
      <c r="B213" s="18" t="s">
        <v>871</v>
      </c>
      <c r="C213" s="18" t="s">
        <v>877</v>
      </c>
      <c r="D213" s="45" t="s">
        <v>878</v>
      </c>
      <c r="E213" s="48">
        <v>37760</v>
      </c>
      <c r="F213" s="48">
        <v>37763</v>
      </c>
      <c r="G213" s="49" t="s">
        <v>203</v>
      </c>
      <c r="H213" s="18" t="s">
        <v>211</v>
      </c>
      <c r="I213" s="54">
        <f>TIME(0, 15, 0)</f>
        <v>1.0416666666666666E-2</v>
      </c>
      <c r="J213" s="51" t="s">
        <v>203</v>
      </c>
      <c r="K213" s="51" t="s">
        <v>203</v>
      </c>
      <c r="L213" s="51" t="s">
        <v>203</v>
      </c>
      <c r="M213" s="51" t="s">
        <v>203</v>
      </c>
      <c r="N213" s="44">
        <f t="shared" si="27"/>
        <v>64.867717342662445</v>
      </c>
      <c r="O213" s="59">
        <v>0.97</v>
      </c>
      <c r="P213" s="51" t="s">
        <v>203</v>
      </c>
      <c r="Q213" s="51" t="s">
        <v>203</v>
      </c>
      <c r="R213" s="45" t="s">
        <v>189</v>
      </c>
      <c r="S213" s="18" t="s">
        <v>242</v>
      </c>
      <c r="T213" s="18" t="s">
        <v>189</v>
      </c>
    </row>
    <row r="214" spans="1:20" ht="30" x14ac:dyDescent="0.25">
      <c r="A214" s="18" t="s">
        <v>103</v>
      </c>
      <c r="B214" s="18" t="s">
        <v>871</v>
      </c>
      <c r="C214" s="18" t="s">
        <v>877</v>
      </c>
      <c r="D214" s="45" t="s">
        <v>878</v>
      </c>
      <c r="E214" s="48">
        <v>37760</v>
      </c>
      <c r="F214" s="48">
        <v>37763</v>
      </c>
      <c r="G214" s="49" t="s">
        <v>203</v>
      </c>
      <c r="H214" s="18" t="s">
        <v>211</v>
      </c>
      <c r="I214" s="54">
        <f>TIME(0, 50, 0)</f>
        <v>3.4722222222222224E-2</v>
      </c>
      <c r="J214" s="51" t="s">
        <v>203</v>
      </c>
      <c r="K214" s="51" t="s">
        <v>203</v>
      </c>
      <c r="L214" s="51" t="s">
        <v>203</v>
      </c>
      <c r="M214" s="51" t="s">
        <v>203</v>
      </c>
      <c r="N214" s="44">
        <f t="shared" si="27"/>
        <v>71.117233080073419</v>
      </c>
      <c r="O214" s="59">
        <v>4.09</v>
      </c>
      <c r="P214" s="51" t="s">
        <v>203</v>
      </c>
      <c r="Q214" s="51" t="s">
        <v>203</v>
      </c>
      <c r="R214" s="45" t="s">
        <v>189</v>
      </c>
      <c r="S214" s="18" t="s">
        <v>242</v>
      </c>
      <c r="T214" s="18" t="s">
        <v>189</v>
      </c>
    </row>
    <row r="215" spans="1:20" ht="30" x14ac:dyDescent="0.25">
      <c r="A215" s="18" t="s">
        <v>103</v>
      </c>
      <c r="B215" s="18" t="s">
        <v>872</v>
      </c>
      <c r="C215" s="18" t="s">
        <v>877</v>
      </c>
      <c r="D215" s="45" t="s">
        <v>878</v>
      </c>
      <c r="E215" s="48">
        <v>37760</v>
      </c>
      <c r="F215" s="48">
        <v>37763</v>
      </c>
      <c r="G215" s="49" t="s">
        <v>203</v>
      </c>
      <c r="H215" s="18" t="s">
        <v>211</v>
      </c>
      <c r="I215" s="54">
        <f>TIME(0, 63, 0)</f>
        <v>4.3750000000000004E-2</v>
      </c>
      <c r="J215" s="51" t="s">
        <v>203</v>
      </c>
      <c r="K215" s="51" t="s">
        <v>203</v>
      </c>
      <c r="L215" s="51" t="s">
        <v>203</v>
      </c>
      <c r="M215" s="51" t="s">
        <v>203</v>
      </c>
      <c r="N215" s="44">
        <f t="shared" si="27"/>
        <v>73.260748027008262</v>
      </c>
      <c r="O215" s="59">
        <v>6.7</v>
      </c>
      <c r="P215" s="51" t="s">
        <v>203</v>
      </c>
      <c r="Q215" s="51" t="s">
        <v>203</v>
      </c>
      <c r="R215" s="45" t="s">
        <v>189</v>
      </c>
      <c r="S215" s="18" t="s">
        <v>242</v>
      </c>
      <c r="T215" s="18" t="s">
        <v>189</v>
      </c>
    </row>
    <row r="216" spans="1:20" ht="30" x14ac:dyDescent="0.25">
      <c r="A216" s="18" t="s">
        <v>103</v>
      </c>
      <c r="B216" s="18" t="s">
        <v>872</v>
      </c>
      <c r="C216" s="18" t="s">
        <v>877</v>
      </c>
      <c r="D216" s="45" t="s">
        <v>878</v>
      </c>
      <c r="E216" s="48">
        <v>37760</v>
      </c>
      <c r="F216" s="48">
        <v>37763</v>
      </c>
      <c r="G216" s="49" t="s">
        <v>203</v>
      </c>
      <c r="H216" s="18" t="s">
        <v>211</v>
      </c>
      <c r="I216" s="54">
        <f>TIME(0, 27, 0)</f>
        <v>1.8749999999999999E-2</v>
      </c>
      <c r="J216" s="51" t="s">
        <v>203</v>
      </c>
      <c r="K216" s="51" t="s">
        <v>203</v>
      </c>
      <c r="L216" s="51" t="s">
        <v>203</v>
      </c>
      <c r="M216" s="51" t="s">
        <v>203</v>
      </c>
      <c r="N216" s="44">
        <f t="shared" si="27"/>
        <v>68.65487984890899</v>
      </c>
      <c r="O216" s="59">
        <v>2.3199999999999998</v>
      </c>
      <c r="P216" s="51" t="s">
        <v>203</v>
      </c>
      <c r="Q216" s="51" t="s">
        <v>203</v>
      </c>
      <c r="R216" s="45" t="s">
        <v>189</v>
      </c>
      <c r="S216" s="18" t="s">
        <v>242</v>
      </c>
      <c r="T216" s="18" t="s">
        <v>189</v>
      </c>
    </row>
    <row r="217" spans="1:20" ht="30" x14ac:dyDescent="0.25">
      <c r="A217" s="18" t="s">
        <v>103</v>
      </c>
      <c r="B217" s="18" t="s">
        <v>872</v>
      </c>
      <c r="C217" s="18" t="s">
        <v>877</v>
      </c>
      <c r="D217" s="45" t="s">
        <v>878</v>
      </c>
      <c r="E217" s="48">
        <v>37760</v>
      </c>
      <c r="F217" s="48">
        <v>37763</v>
      </c>
      <c r="G217" s="49" t="s">
        <v>203</v>
      </c>
      <c r="H217" s="18" t="s">
        <v>211</v>
      </c>
      <c r="I217" s="54">
        <f>TIME(0, 61, 0)</f>
        <v>4.2361111111111106E-2</v>
      </c>
      <c r="J217" s="51" t="s">
        <v>203</v>
      </c>
      <c r="K217" s="51" t="s">
        <v>203</v>
      </c>
      <c r="L217" s="51" t="s">
        <v>203</v>
      </c>
      <c r="M217" s="51" t="s">
        <v>203</v>
      </c>
      <c r="N217" s="51">
        <f t="shared" si="27"/>
        <v>72.403626894942434</v>
      </c>
      <c r="O217" s="59">
        <v>5.5</v>
      </c>
      <c r="P217" s="51" t="s">
        <v>203</v>
      </c>
      <c r="Q217" s="51" t="s">
        <v>203</v>
      </c>
      <c r="R217" s="45" t="s">
        <v>189</v>
      </c>
      <c r="S217" s="18" t="s">
        <v>242</v>
      </c>
      <c r="T217" s="18" t="s">
        <v>189</v>
      </c>
    </row>
    <row r="218" spans="1:20" ht="30" x14ac:dyDescent="0.25">
      <c r="A218" s="18" t="s">
        <v>103</v>
      </c>
      <c r="B218" s="18" t="s">
        <v>873</v>
      </c>
      <c r="C218" s="18" t="s">
        <v>877</v>
      </c>
      <c r="D218" s="45" t="s">
        <v>878</v>
      </c>
      <c r="E218" s="48">
        <v>37760</v>
      </c>
      <c r="F218" s="48">
        <v>37763</v>
      </c>
      <c r="G218" s="49" t="s">
        <v>203</v>
      </c>
      <c r="H218" s="18" t="s">
        <v>211</v>
      </c>
      <c r="I218" s="54">
        <f>TIME(0, 61, 0)</f>
        <v>4.2361111111111106E-2</v>
      </c>
      <c r="J218" s="51" t="s">
        <v>203</v>
      </c>
      <c r="K218" s="51" t="s">
        <v>203</v>
      </c>
      <c r="L218" s="51" t="s">
        <v>203</v>
      </c>
      <c r="M218" s="51" t="s">
        <v>203</v>
      </c>
      <c r="N218" s="51">
        <f t="shared" si="27"/>
        <v>74.614210940664478</v>
      </c>
      <c r="O218" s="59">
        <v>9.15</v>
      </c>
      <c r="P218" s="51" t="s">
        <v>203</v>
      </c>
      <c r="Q218" s="51" t="s">
        <v>203</v>
      </c>
      <c r="R218" s="45" t="s">
        <v>189</v>
      </c>
      <c r="S218" s="18" t="s">
        <v>242</v>
      </c>
      <c r="T218" s="18" t="s">
        <v>189</v>
      </c>
    </row>
    <row r="219" spans="1:20" ht="30" x14ac:dyDescent="0.25">
      <c r="A219" s="18" t="s">
        <v>103</v>
      </c>
      <c r="B219" s="18" t="s">
        <v>873</v>
      </c>
      <c r="C219" s="18" t="s">
        <v>877</v>
      </c>
      <c r="D219" s="45" t="s">
        <v>878</v>
      </c>
      <c r="E219" s="48">
        <v>37760</v>
      </c>
      <c r="F219" s="48">
        <v>37763</v>
      </c>
      <c r="G219" s="49" t="s">
        <v>203</v>
      </c>
      <c r="H219" s="18" t="s">
        <v>211</v>
      </c>
      <c r="I219" s="54">
        <f>TIME(0, 24, 0)</f>
        <v>1.6666666666666666E-2</v>
      </c>
      <c r="J219" s="51" t="s">
        <v>203</v>
      </c>
      <c r="K219" s="51" t="s">
        <v>203</v>
      </c>
      <c r="L219" s="51" t="s">
        <v>203</v>
      </c>
      <c r="M219" s="51" t="s">
        <v>203</v>
      </c>
      <c r="N219" s="51">
        <f t="shared" si="27"/>
        <v>70.490032620257878</v>
      </c>
      <c r="O219" s="59">
        <v>3.54</v>
      </c>
      <c r="P219" s="51" t="s">
        <v>203</v>
      </c>
      <c r="Q219" s="51" t="s">
        <v>203</v>
      </c>
      <c r="R219" s="45" t="s">
        <v>189</v>
      </c>
      <c r="S219" s="18" t="s">
        <v>242</v>
      </c>
      <c r="T219" s="18" t="s">
        <v>189</v>
      </c>
    </row>
    <row r="220" spans="1:20" ht="30" x14ac:dyDescent="0.25">
      <c r="A220" s="18" t="s">
        <v>103</v>
      </c>
      <c r="B220" s="18" t="s">
        <v>873</v>
      </c>
      <c r="C220" s="18" t="s">
        <v>877</v>
      </c>
      <c r="D220" s="45" t="s">
        <v>878</v>
      </c>
      <c r="E220" s="48">
        <v>37760</v>
      </c>
      <c r="F220" s="48">
        <v>37763</v>
      </c>
      <c r="G220" s="49" t="s">
        <v>203</v>
      </c>
      <c r="H220" s="18" t="s">
        <v>211</v>
      </c>
      <c r="I220" s="54">
        <f>TIME(0, 63, 0)</f>
        <v>4.3750000000000004E-2</v>
      </c>
      <c r="J220" s="51" t="s">
        <v>203</v>
      </c>
      <c r="K220" s="51" t="s">
        <v>203</v>
      </c>
      <c r="L220" s="51" t="s">
        <v>203</v>
      </c>
      <c r="M220" s="51" t="s">
        <v>203</v>
      </c>
      <c r="N220" s="51">
        <f t="shared" si="27"/>
        <v>75.584260244570061</v>
      </c>
      <c r="O220" s="59">
        <v>11.44</v>
      </c>
      <c r="P220" s="51" t="s">
        <v>203</v>
      </c>
      <c r="Q220" s="51" t="s">
        <v>203</v>
      </c>
      <c r="R220" s="45" t="s">
        <v>189</v>
      </c>
      <c r="S220" s="18" t="s">
        <v>242</v>
      </c>
      <c r="T220" s="18" t="s">
        <v>189</v>
      </c>
    </row>
    <row r="221" spans="1:20" ht="30" x14ac:dyDescent="0.25">
      <c r="A221" s="18" t="s">
        <v>103</v>
      </c>
      <c r="B221" s="18" t="s">
        <v>874</v>
      </c>
      <c r="C221" s="18" t="s">
        <v>877</v>
      </c>
      <c r="D221" s="45" t="s">
        <v>878</v>
      </c>
      <c r="E221" s="48">
        <v>37760</v>
      </c>
      <c r="F221" s="48">
        <v>37763</v>
      </c>
      <c r="G221" s="49" t="s">
        <v>203</v>
      </c>
      <c r="H221" s="18" t="s">
        <v>211</v>
      </c>
      <c r="I221" s="54">
        <f>TIME(0, 98, 0)</f>
        <v>6.805555555555555E-2</v>
      </c>
      <c r="J221" s="51" t="s">
        <v>203</v>
      </c>
      <c r="K221" s="51" t="s">
        <v>203</v>
      </c>
      <c r="L221" s="51" t="s">
        <v>203</v>
      </c>
      <c r="M221" s="51" t="s">
        <v>203</v>
      </c>
      <c r="N221" s="51">
        <f t="shared" si="27"/>
        <v>72.803173121401514</v>
      </c>
      <c r="O221" s="59">
        <v>6.03</v>
      </c>
      <c r="P221" s="51" t="s">
        <v>203</v>
      </c>
      <c r="Q221" s="51" t="s">
        <v>203</v>
      </c>
      <c r="R221" s="45" t="s">
        <v>189</v>
      </c>
      <c r="S221" s="18" t="s">
        <v>242</v>
      </c>
      <c r="T221" s="18" t="s">
        <v>189</v>
      </c>
    </row>
    <row r="222" spans="1:20" ht="30" x14ac:dyDescent="0.25">
      <c r="A222" s="18" t="s">
        <v>103</v>
      </c>
      <c r="B222" s="18" t="s">
        <v>874</v>
      </c>
      <c r="C222" s="18" t="s">
        <v>877</v>
      </c>
      <c r="D222" s="45" t="s">
        <v>878</v>
      </c>
      <c r="E222" s="48">
        <v>37760</v>
      </c>
      <c r="F222" s="48">
        <v>37763</v>
      </c>
      <c r="G222" s="49" t="s">
        <v>203</v>
      </c>
      <c r="H222" s="18" t="s">
        <v>211</v>
      </c>
      <c r="I222" s="54">
        <f>TIME(0, 85, 0)</f>
        <v>5.9027777777777783E-2</v>
      </c>
      <c r="J222" s="51" t="s">
        <v>203</v>
      </c>
      <c r="K222" s="51" t="s">
        <v>203</v>
      </c>
      <c r="L222" s="51" t="s">
        <v>203</v>
      </c>
      <c r="M222" s="51" t="s">
        <v>203</v>
      </c>
      <c r="N222" s="51">
        <f t="shared" si="27"/>
        <v>73.267225201689925</v>
      </c>
      <c r="O222" s="59">
        <v>6.71</v>
      </c>
      <c r="P222" s="51" t="s">
        <v>203</v>
      </c>
      <c r="Q222" s="51" t="s">
        <v>203</v>
      </c>
      <c r="R222" s="45" t="s">
        <v>189</v>
      </c>
      <c r="S222" s="18" t="s">
        <v>242</v>
      </c>
      <c r="T222" s="18" t="s">
        <v>189</v>
      </c>
    </row>
    <row r="223" spans="1:20" ht="30" x14ac:dyDescent="0.25">
      <c r="A223" s="18" t="s">
        <v>103</v>
      </c>
      <c r="B223" s="18" t="s">
        <v>874</v>
      </c>
      <c r="C223" s="18" t="s">
        <v>877</v>
      </c>
      <c r="D223" s="45" t="s">
        <v>878</v>
      </c>
      <c r="E223" s="48">
        <v>37760</v>
      </c>
      <c r="F223" s="48">
        <v>37763</v>
      </c>
      <c r="G223" s="49" t="s">
        <v>203</v>
      </c>
      <c r="H223" s="18" t="s">
        <v>211</v>
      </c>
      <c r="I223" s="54">
        <f>TIME(0, 30, 0)</f>
        <v>2.0833333333333332E-2</v>
      </c>
      <c r="J223" s="51" t="s">
        <v>203</v>
      </c>
      <c r="K223" s="51" t="s">
        <v>203</v>
      </c>
      <c r="L223" s="51" t="s">
        <v>203</v>
      </c>
      <c r="M223" s="51" t="s">
        <v>203</v>
      </c>
      <c r="N223" s="51">
        <f t="shared" si="27"/>
        <v>72.979596437371953</v>
      </c>
      <c r="O223" s="59">
        <v>6.28</v>
      </c>
      <c r="P223" s="51" t="s">
        <v>203</v>
      </c>
      <c r="Q223" s="51" t="s">
        <v>203</v>
      </c>
      <c r="R223" s="45" t="s">
        <v>189</v>
      </c>
      <c r="S223" s="18" t="s">
        <v>242</v>
      </c>
      <c r="T223" s="18" t="s">
        <v>189</v>
      </c>
    </row>
    <row r="224" spans="1:20" ht="30" x14ac:dyDescent="0.25">
      <c r="A224" s="18" t="s">
        <v>103</v>
      </c>
      <c r="B224" s="18" t="s">
        <v>875</v>
      </c>
      <c r="C224" s="18" t="s">
        <v>877</v>
      </c>
      <c r="D224" s="45" t="s">
        <v>878</v>
      </c>
      <c r="E224" s="48">
        <v>37760</v>
      </c>
      <c r="F224" s="48">
        <v>37763</v>
      </c>
      <c r="G224" s="49" t="s">
        <v>203</v>
      </c>
      <c r="H224" s="18" t="s">
        <v>211</v>
      </c>
      <c r="I224" s="54">
        <f>TIME(0, 98, 0)</f>
        <v>6.805555555555555E-2</v>
      </c>
      <c r="J224" s="51" t="s">
        <v>203</v>
      </c>
      <c r="K224" s="51" t="s">
        <v>203</v>
      </c>
      <c r="L224" s="51" t="s">
        <v>203</v>
      </c>
      <c r="M224" s="51" t="s">
        <v>203</v>
      </c>
      <c r="N224" s="51">
        <f t="shared" si="27"/>
        <v>73.155777483242673</v>
      </c>
      <c r="O224" s="59">
        <v>6.54</v>
      </c>
      <c r="P224" s="51" t="s">
        <v>203</v>
      </c>
      <c r="Q224" s="51" t="s">
        <v>203</v>
      </c>
      <c r="R224" s="45" t="s">
        <v>189</v>
      </c>
      <c r="S224" s="18" t="s">
        <v>242</v>
      </c>
      <c r="T224" s="18" t="s">
        <v>189</v>
      </c>
    </row>
    <row r="225" spans="1:20" ht="30" x14ac:dyDescent="0.25">
      <c r="A225" s="18" t="s">
        <v>103</v>
      </c>
      <c r="B225" s="18" t="s">
        <v>875</v>
      </c>
      <c r="C225" s="18" t="s">
        <v>877</v>
      </c>
      <c r="D225" s="45" t="s">
        <v>878</v>
      </c>
      <c r="E225" s="48">
        <v>37760</v>
      </c>
      <c r="F225" s="48">
        <v>37763</v>
      </c>
      <c r="G225" s="49" t="s">
        <v>203</v>
      </c>
      <c r="H225" s="18" t="s">
        <v>211</v>
      </c>
      <c r="I225" s="54">
        <f>TIME(0, 89, 0)</f>
        <v>6.1805555555555558E-2</v>
      </c>
      <c r="J225" s="51" t="s">
        <v>203</v>
      </c>
      <c r="K225" s="51" t="s">
        <v>203</v>
      </c>
      <c r="L225" s="51" t="s">
        <v>203</v>
      </c>
      <c r="M225" s="51" t="s">
        <v>203</v>
      </c>
      <c r="N225" s="51">
        <f t="shared" si="27"/>
        <v>73.36324115706752</v>
      </c>
      <c r="O225" s="59">
        <v>6.86</v>
      </c>
      <c r="P225" s="51" t="s">
        <v>203</v>
      </c>
      <c r="Q225" s="51" t="s">
        <v>203</v>
      </c>
      <c r="R225" s="45" t="s">
        <v>189</v>
      </c>
      <c r="S225" s="18" t="s">
        <v>242</v>
      </c>
      <c r="T225" s="18" t="s">
        <v>189</v>
      </c>
    </row>
    <row r="226" spans="1:20" ht="30" x14ac:dyDescent="0.25">
      <c r="A226" s="18" t="s">
        <v>103</v>
      </c>
      <c r="B226" s="18" t="s">
        <v>876</v>
      </c>
      <c r="C226" s="18" t="s">
        <v>877</v>
      </c>
      <c r="D226" s="45" t="s">
        <v>878</v>
      </c>
      <c r="E226" s="48">
        <v>37760</v>
      </c>
      <c r="F226" s="48">
        <v>37763</v>
      </c>
      <c r="G226" s="49" t="s">
        <v>203</v>
      </c>
      <c r="H226" s="18" t="s">
        <v>211</v>
      </c>
      <c r="I226" s="54">
        <f>TIME(0, 32, 0)</f>
        <v>2.2222222222222223E-2</v>
      </c>
      <c r="J226" s="51" t="s">
        <v>203</v>
      </c>
      <c r="K226" s="51" t="s">
        <v>203</v>
      </c>
      <c r="L226" s="51" t="s">
        <v>203</v>
      </c>
      <c r="M226" s="51" t="s">
        <v>203</v>
      </c>
      <c r="N226" s="51">
        <f t="shared" si="27"/>
        <v>70.976951859255124</v>
      </c>
      <c r="O226" s="62">
        <v>3.96</v>
      </c>
      <c r="P226" s="51" t="s">
        <v>203</v>
      </c>
      <c r="Q226" s="51" t="s">
        <v>203</v>
      </c>
      <c r="R226" s="45" t="s">
        <v>189</v>
      </c>
      <c r="S226" s="18" t="s">
        <v>242</v>
      </c>
      <c r="T226" s="18" t="s">
        <v>189</v>
      </c>
    </row>
    <row r="227" spans="1:20" x14ac:dyDescent="0.25">
      <c r="A227" s="18" t="s">
        <v>102</v>
      </c>
      <c r="B227" s="18" t="s">
        <v>948</v>
      </c>
      <c r="C227" s="18" t="s">
        <v>947</v>
      </c>
      <c r="D227" s="18" t="s">
        <v>946</v>
      </c>
      <c r="E227" s="43">
        <v>37691</v>
      </c>
      <c r="F227" s="43">
        <v>37691</v>
      </c>
      <c r="G227" s="61" t="s">
        <v>203</v>
      </c>
      <c r="H227" s="18" t="s">
        <v>188</v>
      </c>
      <c r="I227" s="56">
        <f>TIME(0, 564.9, 0)</f>
        <v>0.39166666666666666</v>
      </c>
      <c r="J227" s="44">
        <v>64.75</v>
      </c>
      <c r="K227" s="44">
        <f>10^((J227-90)/16.61)*100</f>
        <v>3.0187797414725637</v>
      </c>
      <c r="L227" s="44">
        <v>72.58</v>
      </c>
      <c r="M227" s="44">
        <f>10^((L227-90)/16.61)*100</f>
        <v>8.9378733472923866</v>
      </c>
      <c r="N227" s="44">
        <v>81.209999999999994</v>
      </c>
      <c r="O227" s="44">
        <f>10^((N227-85)/16.61)*100</f>
        <v>59.132222487824414</v>
      </c>
      <c r="P227" s="51" t="s">
        <v>203</v>
      </c>
      <c r="Q227" s="51" t="s">
        <v>203</v>
      </c>
      <c r="R227" s="18" t="s">
        <v>189</v>
      </c>
      <c r="S227" s="18" t="s">
        <v>242</v>
      </c>
      <c r="T227" s="18" t="s">
        <v>189</v>
      </c>
    </row>
    <row r="228" spans="1:20" x14ac:dyDescent="0.25">
      <c r="A228" s="18" t="s">
        <v>102</v>
      </c>
      <c r="B228" s="18" t="s">
        <v>948</v>
      </c>
      <c r="C228" s="18" t="s">
        <v>947</v>
      </c>
      <c r="D228" s="18" t="s">
        <v>946</v>
      </c>
      <c r="E228" s="43">
        <v>37692</v>
      </c>
      <c r="F228" s="43">
        <v>37692</v>
      </c>
      <c r="G228" s="61" t="s">
        <v>203</v>
      </c>
      <c r="H228" s="18" t="s">
        <v>188</v>
      </c>
      <c r="I228" s="56">
        <f>TIME(0, 566.4, 0)</f>
        <v>0.39305555555555555</v>
      </c>
      <c r="J228" s="44">
        <v>67.28</v>
      </c>
      <c r="K228" s="44">
        <f>10^((J228-90)/16.61)*100</f>
        <v>4.2869587794771125</v>
      </c>
      <c r="L228" s="44">
        <v>73.72</v>
      </c>
      <c r="M228" s="44">
        <f>10^((L228-90)/16.61)*100</f>
        <v>10.46809245407753</v>
      </c>
      <c r="N228" s="44">
        <v>82.46</v>
      </c>
      <c r="O228" s="44">
        <f>10^((N228-85)/16.61)*100</f>
        <v>70.320195949923473</v>
      </c>
      <c r="P228" s="51" t="s">
        <v>203</v>
      </c>
      <c r="Q228" s="51" t="s">
        <v>203</v>
      </c>
      <c r="R228" s="18" t="s">
        <v>189</v>
      </c>
      <c r="S228" s="18" t="s">
        <v>242</v>
      </c>
      <c r="T228" s="18" t="s">
        <v>189</v>
      </c>
    </row>
    <row r="229" spans="1:20" x14ac:dyDescent="0.25">
      <c r="A229" s="18" t="s">
        <v>102</v>
      </c>
      <c r="B229" s="18" t="s">
        <v>948</v>
      </c>
      <c r="C229" s="18" t="s">
        <v>947</v>
      </c>
      <c r="D229" s="18" t="s">
        <v>946</v>
      </c>
      <c r="E229" s="43">
        <v>37693</v>
      </c>
      <c r="F229" s="43">
        <v>37693</v>
      </c>
      <c r="G229" s="61" t="s">
        <v>203</v>
      </c>
      <c r="H229" s="18" t="s">
        <v>188</v>
      </c>
      <c r="I229" s="56">
        <f>TIME(0, 582.8, 0)</f>
        <v>0.40416666666666662</v>
      </c>
      <c r="J229" s="44">
        <v>66.930000000000007</v>
      </c>
      <c r="K229" s="44">
        <f>10^((J229-90)/16.61)*100</f>
        <v>4.0839241184276744</v>
      </c>
      <c r="L229" s="44">
        <v>74.069999999999993</v>
      </c>
      <c r="M229" s="44">
        <f>10^((L229-90)/16.61)*100</f>
        <v>10.988519754295375</v>
      </c>
      <c r="N229" s="44">
        <v>81.42</v>
      </c>
      <c r="O229" s="44">
        <f>10^((N229-85)/16.61)*100</f>
        <v>60.878954911666064</v>
      </c>
      <c r="P229" s="44" t="s">
        <v>203</v>
      </c>
      <c r="Q229" s="44" t="s">
        <v>203</v>
      </c>
      <c r="R229" s="18" t="s">
        <v>189</v>
      </c>
      <c r="S229" s="18" t="s">
        <v>242</v>
      </c>
      <c r="T229" s="18" t="s">
        <v>189</v>
      </c>
    </row>
    <row r="230" spans="1:20" ht="45" x14ac:dyDescent="0.25">
      <c r="A230" s="18" t="s">
        <v>101</v>
      </c>
      <c r="B230" s="18" t="s">
        <v>972</v>
      </c>
      <c r="C230" s="45" t="s">
        <v>782</v>
      </c>
      <c r="D230" s="19" t="s">
        <v>883</v>
      </c>
      <c r="E230" s="48">
        <v>37840</v>
      </c>
      <c r="F230" s="48">
        <v>37840</v>
      </c>
      <c r="G230" s="49" t="s">
        <v>203</v>
      </c>
      <c r="H230" s="45" t="s">
        <v>188</v>
      </c>
      <c r="I230" s="54">
        <v>0.39652777777777781</v>
      </c>
      <c r="J230" s="51">
        <f>16.61*LOG10(K230/100)+90</f>
        <v>55.170324683936187</v>
      </c>
      <c r="K230" s="51">
        <v>0.8</v>
      </c>
      <c r="L230" s="51">
        <f t="shared" ref="L230:L271" si="28">16.61*LOG10(M230/100)+90</f>
        <v>75.170757595851086</v>
      </c>
      <c r="M230" s="51">
        <v>12.8</v>
      </c>
      <c r="N230" s="51">
        <f t="shared" ref="N230:N242" si="29">10*LOG10(O230/100)+85</f>
        <v>80.092025223311026</v>
      </c>
      <c r="O230" s="51">
        <v>32.299999999999997</v>
      </c>
      <c r="P230" s="51" t="s">
        <v>203</v>
      </c>
      <c r="Q230" s="51" t="s">
        <v>203</v>
      </c>
      <c r="R230" s="45" t="s">
        <v>189</v>
      </c>
      <c r="S230" s="18" t="s">
        <v>453</v>
      </c>
      <c r="T230" s="18" t="s">
        <v>189</v>
      </c>
    </row>
    <row r="231" spans="1:20" ht="45" x14ac:dyDescent="0.25">
      <c r="A231" s="18" t="s">
        <v>101</v>
      </c>
      <c r="B231" s="18" t="s">
        <v>880</v>
      </c>
      <c r="C231" s="45" t="s">
        <v>783</v>
      </c>
      <c r="D231" s="19" t="s">
        <v>883</v>
      </c>
      <c r="E231" s="48">
        <v>37840</v>
      </c>
      <c r="F231" s="48">
        <v>37840</v>
      </c>
      <c r="G231" s="49" t="s">
        <v>203</v>
      </c>
      <c r="H231" s="45" t="s">
        <v>188</v>
      </c>
      <c r="I231" s="54">
        <v>0.31319444444444444</v>
      </c>
      <c r="J231" s="51">
        <f>16.61*LOG10(K231/100)+90</f>
        <v>45.17010822797873</v>
      </c>
      <c r="K231" s="51">
        <v>0.2</v>
      </c>
      <c r="L231" s="51">
        <f t="shared" si="28"/>
        <v>57.467532500478121</v>
      </c>
      <c r="M231" s="51">
        <v>1.1000000000000001</v>
      </c>
      <c r="N231" s="51">
        <f t="shared" si="29"/>
        <v>73.920946026904801</v>
      </c>
      <c r="O231" s="51">
        <v>7.8</v>
      </c>
      <c r="P231" s="51" t="s">
        <v>203</v>
      </c>
      <c r="Q231" s="51" t="s">
        <v>203</v>
      </c>
      <c r="R231" s="45" t="s">
        <v>189</v>
      </c>
      <c r="S231" s="18" t="s">
        <v>453</v>
      </c>
      <c r="T231" s="18" t="s">
        <v>189</v>
      </c>
    </row>
    <row r="232" spans="1:20" ht="45" x14ac:dyDescent="0.25">
      <c r="A232" s="18" t="s">
        <v>101</v>
      </c>
      <c r="B232" s="18" t="s">
        <v>880</v>
      </c>
      <c r="C232" s="45" t="s">
        <v>784</v>
      </c>
      <c r="D232" s="19" t="s">
        <v>883</v>
      </c>
      <c r="E232" s="48">
        <v>37840</v>
      </c>
      <c r="F232" s="48">
        <v>37840</v>
      </c>
      <c r="G232" s="49" t="s">
        <v>203</v>
      </c>
      <c r="H232" s="45" t="s">
        <v>188</v>
      </c>
      <c r="I232" s="54">
        <v>0.42777777777777781</v>
      </c>
      <c r="J232" s="51">
        <v>0</v>
      </c>
      <c r="K232" s="51">
        <v>0</v>
      </c>
      <c r="L232" s="51">
        <f t="shared" si="28"/>
        <v>45.17010822797873</v>
      </c>
      <c r="M232" s="51">
        <v>0.2</v>
      </c>
      <c r="N232" s="51">
        <f t="shared" si="29"/>
        <v>73.692317197309762</v>
      </c>
      <c r="O232" s="51">
        <v>7.4</v>
      </c>
      <c r="P232" s="51" t="s">
        <v>203</v>
      </c>
      <c r="Q232" s="51" t="s">
        <v>203</v>
      </c>
      <c r="R232" s="45" t="s">
        <v>189</v>
      </c>
      <c r="S232" s="18" t="s">
        <v>453</v>
      </c>
      <c r="T232" s="18" t="s">
        <v>189</v>
      </c>
    </row>
    <row r="233" spans="1:20" ht="45" x14ac:dyDescent="0.25">
      <c r="A233" s="18" t="s">
        <v>101</v>
      </c>
      <c r="B233" s="18" t="s">
        <v>880</v>
      </c>
      <c r="C233" s="45" t="s">
        <v>785</v>
      </c>
      <c r="D233" s="19" t="s">
        <v>883</v>
      </c>
      <c r="E233" s="48">
        <v>37841</v>
      </c>
      <c r="F233" s="48">
        <v>37841</v>
      </c>
      <c r="G233" s="49" t="s">
        <v>203</v>
      </c>
      <c r="H233" s="45" t="s">
        <v>188</v>
      </c>
      <c r="I233" s="54">
        <v>0.37777777777777777</v>
      </c>
      <c r="J233" s="51">
        <f t="shared" ref="J233:J242" si="30">16.61*LOG10(K233/100)+90</f>
        <v>51.779891772021273</v>
      </c>
      <c r="K233" s="51">
        <v>0.5</v>
      </c>
      <c r="L233" s="51">
        <f t="shared" si="28"/>
        <v>70.713283397145815</v>
      </c>
      <c r="M233" s="51">
        <v>6.9</v>
      </c>
      <c r="N233" s="51">
        <f t="shared" si="29"/>
        <v>78.424226808222059</v>
      </c>
      <c r="O233" s="51">
        <v>22</v>
      </c>
      <c r="P233" s="51" t="s">
        <v>203</v>
      </c>
      <c r="Q233" s="51" t="s">
        <v>203</v>
      </c>
      <c r="R233" s="45" t="s">
        <v>189</v>
      </c>
      <c r="S233" s="18" t="s">
        <v>453</v>
      </c>
      <c r="T233" s="18" t="s">
        <v>189</v>
      </c>
    </row>
    <row r="234" spans="1:20" ht="45" x14ac:dyDescent="0.25">
      <c r="A234" s="18" t="s">
        <v>101</v>
      </c>
      <c r="B234" s="18" t="s">
        <v>973</v>
      </c>
      <c r="C234" s="45" t="s">
        <v>786</v>
      </c>
      <c r="D234" s="19" t="s">
        <v>883</v>
      </c>
      <c r="E234" s="48">
        <v>37841</v>
      </c>
      <c r="F234" s="48">
        <v>37841</v>
      </c>
      <c r="G234" s="49" t="s">
        <v>203</v>
      </c>
      <c r="H234" s="18" t="s">
        <v>211</v>
      </c>
      <c r="I234" s="56">
        <v>0.25555555555555559</v>
      </c>
      <c r="J234" s="51">
        <f t="shared" si="30"/>
        <v>40.17</v>
      </c>
      <c r="K234" s="51">
        <v>0.1</v>
      </c>
      <c r="L234" s="51">
        <f t="shared" si="28"/>
        <v>63.944952122680782</v>
      </c>
      <c r="M234" s="51">
        <v>2.7</v>
      </c>
      <c r="N234" s="51">
        <f t="shared" si="29"/>
        <v>75.253058652647695</v>
      </c>
      <c r="O234" s="51">
        <v>10.6</v>
      </c>
      <c r="P234" s="51" t="s">
        <v>203</v>
      </c>
      <c r="Q234" s="51" t="s">
        <v>203</v>
      </c>
      <c r="R234" s="45" t="s">
        <v>189</v>
      </c>
      <c r="S234" s="18" t="s">
        <v>453</v>
      </c>
      <c r="T234" s="18" t="s">
        <v>189</v>
      </c>
    </row>
    <row r="235" spans="1:20" ht="45" x14ac:dyDescent="0.25">
      <c r="A235" s="18" t="s">
        <v>101</v>
      </c>
      <c r="B235" s="18" t="s">
        <v>880</v>
      </c>
      <c r="C235" s="45" t="s">
        <v>787</v>
      </c>
      <c r="D235" s="19" t="s">
        <v>883</v>
      </c>
      <c r="E235" s="48">
        <v>37841</v>
      </c>
      <c r="F235" s="48">
        <v>37841</v>
      </c>
      <c r="G235" s="49" t="s">
        <v>203</v>
      </c>
      <c r="H235" s="18" t="s">
        <v>211</v>
      </c>
      <c r="I235" s="56">
        <v>0.25972222222222224</v>
      </c>
      <c r="J235" s="51">
        <f t="shared" si="30"/>
        <v>65.170541139893643</v>
      </c>
      <c r="K235" s="51">
        <v>3.2</v>
      </c>
      <c r="L235" s="51">
        <f t="shared" si="28"/>
        <v>73.878064547351329</v>
      </c>
      <c r="M235" s="51">
        <v>10.7</v>
      </c>
      <c r="N235" s="51">
        <f t="shared" si="29"/>
        <v>80.693739096150466</v>
      </c>
      <c r="O235" s="51">
        <v>37.1</v>
      </c>
      <c r="P235" s="51" t="s">
        <v>203</v>
      </c>
      <c r="Q235" s="51" t="s">
        <v>203</v>
      </c>
      <c r="R235" s="45" t="s">
        <v>189</v>
      </c>
      <c r="S235" s="18" t="s">
        <v>453</v>
      </c>
      <c r="T235" s="18" t="s">
        <v>189</v>
      </c>
    </row>
    <row r="236" spans="1:20" ht="45" x14ac:dyDescent="0.25">
      <c r="A236" s="18" t="s">
        <v>101</v>
      </c>
      <c r="B236" s="18" t="s">
        <v>882</v>
      </c>
      <c r="C236" s="45" t="s">
        <v>788</v>
      </c>
      <c r="D236" s="19" t="s">
        <v>883</v>
      </c>
      <c r="E236" s="48">
        <v>37841</v>
      </c>
      <c r="F236" s="48">
        <v>37841</v>
      </c>
      <c r="G236" s="49" t="s">
        <v>203</v>
      </c>
      <c r="H236" s="18" t="s">
        <v>188</v>
      </c>
      <c r="I236" s="56">
        <v>0.3215277777777778</v>
      </c>
      <c r="J236" s="51">
        <f t="shared" si="30"/>
        <v>59.704875812914864</v>
      </c>
      <c r="K236" s="51">
        <v>1.5</v>
      </c>
      <c r="L236" s="51">
        <f t="shared" si="28"/>
        <v>70.282490853837828</v>
      </c>
      <c r="M236" s="51">
        <v>6.5</v>
      </c>
      <c r="N236" s="51">
        <f t="shared" si="29"/>
        <v>79.248816366310677</v>
      </c>
      <c r="O236" s="51">
        <v>26.6</v>
      </c>
      <c r="P236" s="51" t="s">
        <v>203</v>
      </c>
      <c r="Q236" s="51" t="s">
        <v>203</v>
      </c>
      <c r="R236" s="45" t="s">
        <v>189</v>
      </c>
      <c r="S236" s="18" t="s">
        <v>453</v>
      </c>
      <c r="T236" s="18" t="s">
        <v>189</v>
      </c>
    </row>
    <row r="237" spans="1:20" ht="45" x14ac:dyDescent="0.25">
      <c r="A237" s="18" t="s">
        <v>101</v>
      </c>
      <c r="B237" s="18" t="s">
        <v>881</v>
      </c>
      <c r="C237" s="45" t="s">
        <v>789</v>
      </c>
      <c r="D237" s="19" t="s">
        <v>883</v>
      </c>
      <c r="E237" s="48">
        <v>37841</v>
      </c>
      <c r="F237" s="48">
        <v>37841</v>
      </c>
      <c r="G237" s="49" t="s">
        <v>203</v>
      </c>
      <c r="H237" s="18" t="s">
        <v>211</v>
      </c>
      <c r="I237" s="56">
        <v>0.27708333333333335</v>
      </c>
      <c r="J237" s="51">
        <f t="shared" si="30"/>
        <v>63.095308724829778</v>
      </c>
      <c r="K237" s="51">
        <v>2.4</v>
      </c>
      <c r="L237" s="51">
        <f t="shared" si="28"/>
        <v>77.905289084571251</v>
      </c>
      <c r="M237" s="51">
        <v>18.7</v>
      </c>
      <c r="N237" s="51">
        <f t="shared" si="29"/>
        <v>81.711728427150831</v>
      </c>
      <c r="O237" s="51">
        <v>46.9</v>
      </c>
      <c r="P237" s="51" t="s">
        <v>203</v>
      </c>
      <c r="Q237" s="51" t="s">
        <v>203</v>
      </c>
      <c r="R237" s="45" t="s">
        <v>189</v>
      </c>
      <c r="S237" s="18" t="s">
        <v>453</v>
      </c>
      <c r="T237" s="18" t="s">
        <v>189</v>
      </c>
    </row>
    <row r="238" spans="1:20" ht="45" x14ac:dyDescent="0.25">
      <c r="A238" s="18" t="s">
        <v>101</v>
      </c>
      <c r="B238" s="18" t="s">
        <v>880</v>
      </c>
      <c r="C238" s="45" t="s">
        <v>785</v>
      </c>
      <c r="D238" s="19" t="s">
        <v>883</v>
      </c>
      <c r="E238" s="48">
        <v>37842</v>
      </c>
      <c r="F238" s="48">
        <v>37842</v>
      </c>
      <c r="G238" s="49" t="s">
        <v>203</v>
      </c>
      <c r="H238" s="18" t="s">
        <v>188</v>
      </c>
      <c r="I238" s="56">
        <v>0.33402777777777781</v>
      </c>
      <c r="J238" s="51">
        <f t="shared" si="30"/>
        <v>57.467532500478121</v>
      </c>
      <c r="K238" s="51">
        <v>1.1000000000000001</v>
      </c>
      <c r="L238" s="51">
        <f t="shared" si="28"/>
        <v>72.467857184414299</v>
      </c>
      <c r="M238" s="51">
        <v>8.8000000000000007</v>
      </c>
      <c r="N238" s="51">
        <f t="shared" si="29"/>
        <v>79.297522800024083</v>
      </c>
      <c r="O238" s="51">
        <v>26.9</v>
      </c>
      <c r="P238" s="51" t="s">
        <v>203</v>
      </c>
      <c r="Q238" s="51" t="s">
        <v>203</v>
      </c>
      <c r="R238" s="45" t="s">
        <v>189</v>
      </c>
      <c r="S238" s="18" t="s">
        <v>453</v>
      </c>
      <c r="T238" s="18" t="s">
        <v>189</v>
      </c>
    </row>
    <row r="239" spans="1:20" ht="45" x14ac:dyDescent="0.25">
      <c r="A239" s="18" t="s">
        <v>101</v>
      </c>
      <c r="B239" s="18" t="s">
        <v>973</v>
      </c>
      <c r="C239" s="45" t="s">
        <v>786</v>
      </c>
      <c r="D239" s="19" t="s">
        <v>883</v>
      </c>
      <c r="E239" s="48">
        <v>37842</v>
      </c>
      <c r="F239" s="48">
        <v>37842</v>
      </c>
      <c r="G239" s="49" t="s">
        <v>203</v>
      </c>
      <c r="H239" s="18" t="s">
        <v>188</v>
      </c>
      <c r="I239" s="56">
        <v>0.3354166666666667</v>
      </c>
      <c r="J239" s="51">
        <f t="shared" si="30"/>
        <v>60.170432911914915</v>
      </c>
      <c r="K239" s="44">
        <v>1.6</v>
      </c>
      <c r="L239" s="44">
        <f t="shared" si="28"/>
        <v>71.689585986334237</v>
      </c>
      <c r="M239" s="44">
        <v>7.9</v>
      </c>
      <c r="N239" s="44">
        <f t="shared" si="29"/>
        <v>79.345689040341995</v>
      </c>
      <c r="O239" s="44">
        <v>27.2</v>
      </c>
      <c r="P239" s="51" t="s">
        <v>203</v>
      </c>
      <c r="Q239" s="51" t="s">
        <v>203</v>
      </c>
      <c r="R239" s="45" t="s">
        <v>189</v>
      </c>
      <c r="S239" s="18" t="s">
        <v>453</v>
      </c>
      <c r="T239" s="18" t="s">
        <v>189</v>
      </c>
    </row>
    <row r="240" spans="1:20" ht="45" x14ac:dyDescent="0.25">
      <c r="A240" s="18" t="s">
        <v>101</v>
      </c>
      <c r="B240" s="18" t="s">
        <v>880</v>
      </c>
      <c r="C240" s="45" t="s">
        <v>787</v>
      </c>
      <c r="D240" s="19" t="s">
        <v>883</v>
      </c>
      <c r="E240" s="48">
        <v>37842</v>
      </c>
      <c r="F240" s="48">
        <v>37842</v>
      </c>
      <c r="G240" s="49" t="s">
        <v>203</v>
      </c>
      <c r="H240" s="18" t="s">
        <v>211</v>
      </c>
      <c r="I240" s="56">
        <v>0.27013888888888887</v>
      </c>
      <c r="J240" s="51">
        <f t="shared" si="30"/>
        <v>53.095092268872328</v>
      </c>
      <c r="K240" s="51">
        <v>0.6</v>
      </c>
      <c r="L240" s="51">
        <f t="shared" si="28"/>
        <v>63.095308724829778</v>
      </c>
      <c r="M240" s="51">
        <v>2.4</v>
      </c>
      <c r="N240" s="51">
        <f t="shared" si="29"/>
        <v>75.755469613925314</v>
      </c>
      <c r="O240" s="51">
        <v>11.9</v>
      </c>
      <c r="P240" s="51" t="s">
        <v>203</v>
      </c>
      <c r="Q240" s="51" t="s">
        <v>203</v>
      </c>
      <c r="R240" s="45" t="s">
        <v>189</v>
      </c>
      <c r="S240" s="18" t="s">
        <v>453</v>
      </c>
      <c r="T240" s="18" t="s">
        <v>189</v>
      </c>
    </row>
    <row r="241" spans="1:20" ht="45" x14ac:dyDescent="0.25">
      <c r="A241" s="18" t="s">
        <v>101</v>
      </c>
      <c r="B241" s="18" t="s">
        <v>882</v>
      </c>
      <c r="C241" s="45" t="s">
        <v>788</v>
      </c>
      <c r="D241" s="19" t="s">
        <v>883</v>
      </c>
      <c r="E241" s="48">
        <v>37842</v>
      </c>
      <c r="F241" s="48">
        <v>37842</v>
      </c>
      <c r="G241" s="49" t="s">
        <v>203</v>
      </c>
      <c r="H241" s="18" t="s">
        <v>188</v>
      </c>
      <c r="I241" s="56">
        <v>0.3</v>
      </c>
      <c r="J241" s="51">
        <f t="shared" si="30"/>
        <v>60.607756584093131</v>
      </c>
      <c r="K241" s="51">
        <v>1.7</v>
      </c>
      <c r="L241" s="51">
        <f t="shared" si="28"/>
        <v>71.958448088093533</v>
      </c>
      <c r="M241" s="51">
        <v>8.1999999999999993</v>
      </c>
      <c r="N241" s="51">
        <f t="shared" si="29"/>
        <v>79.913616938342727</v>
      </c>
      <c r="O241" s="51">
        <v>31</v>
      </c>
      <c r="P241" s="51" t="s">
        <v>203</v>
      </c>
      <c r="Q241" s="51" t="s">
        <v>203</v>
      </c>
      <c r="R241" s="45" t="s">
        <v>189</v>
      </c>
      <c r="S241" s="18" t="s">
        <v>453</v>
      </c>
      <c r="T241" s="18" t="s">
        <v>189</v>
      </c>
    </row>
    <row r="242" spans="1:20" ht="45" x14ac:dyDescent="0.25">
      <c r="A242" s="18" t="s">
        <v>101</v>
      </c>
      <c r="B242" s="18" t="s">
        <v>881</v>
      </c>
      <c r="C242" s="45" t="s">
        <v>789</v>
      </c>
      <c r="D242" s="19" t="s">
        <v>883</v>
      </c>
      <c r="E242" s="48">
        <v>37842</v>
      </c>
      <c r="F242" s="48">
        <v>37842</v>
      </c>
      <c r="G242" s="49" t="s">
        <v>203</v>
      </c>
      <c r="H242" s="18" t="s">
        <v>211</v>
      </c>
      <c r="I242" s="56">
        <v>0.26944444444444443</v>
      </c>
      <c r="J242" s="51">
        <f t="shared" si="30"/>
        <v>62.467640728456843</v>
      </c>
      <c r="K242" s="51">
        <v>2.2000000000000002</v>
      </c>
      <c r="L242" s="51">
        <f t="shared" si="28"/>
        <v>79.335297808677538</v>
      </c>
      <c r="M242" s="51">
        <v>22.8</v>
      </c>
      <c r="N242" s="51">
        <f t="shared" si="29"/>
        <v>82.032913781186608</v>
      </c>
      <c r="O242" s="51">
        <v>50.5</v>
      </c>
      <c r="P242" s="51" t="s">
        <v>203</v>
      </c>
      <c r="Q242" s="51" t="s">
        <v>203</v>
      </c>
      <c r="R242" s="45" t="s">
        <v>189</v>
      </c>
      <c r="S242" s="18" t="s">
        <v>453</v>
      </c>
      <c r="T242" s="18" t="s">
        <v>189</v>
      </c>
    </row>
    <row r="243" spans="1:20" s="42" customFormat="1" ht="30" x14ac:dyDescent="0.25">
      <c r="A243" s="18" t="s">
        <v>100</v>
      </c>
      <c r="B243" s="19" t="s">
        <v>847</v>
      </c>
      <c r="C243" s="18" t="s">
        <v>1487</v>
      </c>
      <c r="D243" s="18" t="s">
        <v>846</v>
      </c>
      <c r="E243" s="43">
        <v>38054</v>
      </c>
      <c r="F243" s="43">
        <v>38058</v>
      </c>
      <c r="G243" s="61" t="s">
        <v>203</v>
      </c>
      <c r="H243" s="56" t="s">
        <v>188</v>
      </c>
      <c r="I243" s="56">
        <v>0.3034722222222222</v>
      </c>
      <c r="J243" s="78">
        <f>16.61*LOG10(K243/100)+90</f>
        <v>66.958339860114805</v>
      </c>
      <c r="K243" s="44">
        <v>4.0999999999999996</v>
      </c>
      <c r="L243" s="78">
        <f t="shared" si="28"/>
        <v>80.282707309795285</v>
      </c>
      <c r="M243" s="78">
        <v>26</v>
      </c>
      <c r="N243" s="78">
        <f>10*LOG10(O243/100)+85</f>
        <v>83.208579894397005</v>
      </c>
      <c r="O243" s="44">
        <v>66.2</v>
      </c>
      <c r="P243" s="44" t="s">
        <v>203</v>
      </c>
      <c r="Q243" s="44" t="s">
        <v>203</v>
      </c>
      <c r="R243" s="18" t="s">
        <v>189</v>
      </c>
      <c r="S243" s="18" t="s">
        <v>453</v>
      </c>
      <c r="T243" s="18" t="s">
        <v>187</v>
      </c>
    </row>
    <row r="244" spans="1:20" s="42" customFormat="1" ht="30" x14ac:dyDescent="0.25">
      <c r="A244" s="18" t="s">
        <v>100</v>
      </c>
      <c r="B244" s="19" t="s">
        <v>847</v>
      </c>
      <c r="C244" s="18" t="s">
        <v>1487</v>
      </c>
      <c r="D244" s="18" t="s">
        <v>846</v>
      </c>
      <c r="E244" s="43">
        <v>38054</v>
      </c>
      <c r="F244" s="43">
        <v>38058</v>
      </c>
      <c r="G244" s="61" t="s">
        <v>203</v>
      </c>
      <c r="H244" s="56" t="s">
        <v>211</v>
      </c>
      <c r="I244" s="56">
        <v>0.23541666666666669</v>
      </c>
      <c r="J244" s="78">
        <f>16.61*LOG10(K244/100)+90</f>
        <v>75.868529461205867</v>
      </c>
      <c r="K244" s="44">
        <v>14.1</v>
      </c>
      <c r="L244" s="78">
        <f t="shared" si="28"/>
        <v>83.515363137230906</v>
      </c>
      <c r="M244" s="78">
        <v>40.700000000000003</v>
      </c>
      <c r="N244" s="78">
        <f>10*LOG10(O244/100)+85</f>
        <v>86.166077439882486</v>
      </c>
      <c r="O244" s="44">
        <v>130.80000000000001</v>
      </c>
      <c r="P244" s="44" t="s">
        <v>203</v>
      </c>
      <c r="Q244" s="44" t="s">
        <v>203</v>
      </c>
      <c r="R244" s="18" t="s">
        <v>189</v>
      </c>
      <c r="S244" s="18" t="s">
        <v>453</v>
      </c>
      <c r="T244" s="18" t="s">
        <v>187</v>
      </c>
    </row>
    <row r="245" spans="1:20" s="42" customFormat="1" ht="30" x14ac:dyDescent="0.25">
      <c r="A245" s="18" t="s">
        <v>100</v>
      </c>
      <c r="B245" s="19" t="s">
        <v>847</v>
      </c>
      <c r="C245" s="18" t="s">
        <v>1488</v>
      </c>
      <c r="D245" s="18" t="s">
        <v>846</v>
      </c>
      <c r="E245" s="43">
        <v>38054</v>
      </c>
      <c r="F245" s="43">
        <v>38058</v>
      </c>
      <c r="G245" s="61" t="s">
        <v>203</v>
      </c>
      <c r="H245" s="56" t="s">
        <v>211</v>
      </c>
      <c r="I245" s="56">
        <v>0.27083333333333331</v>
      </c>
      <c r="J245" s="78">
        <f>16.61*LOG10(K245/100)+90</f>
        <v>70.817078444636806</v>
      </c>
      <c r="K245" s="44">
        <v>7</v>
      </c>
      <c r="L245" s="78">
        <f t="shared" si="28"/>
        <v>81.095262547055924</v>
      </c>
      <c r="M245" s="78">
        <v>29.1</v>
      </c>
      <c r="N245" s="78">
        <f t="shared" ref="N245:N251" si="31">10*LOG10(O245/100)+85</f>
        <v>84.258275746247421</v>
      </c>
      <c r="O245" s="44">
        <v>84.3</v>
      </c>
      <c r="P245" s="44" t="s">
        <v>203</v>
      </c>
      <c r="Q245" s="44" t="s">
        <v>203</v>
      </c>
      <c r="R245" s="18" t="s">
        <v>189</v>
      </c>
      <c r="S245" s="18" t="s">
        <v>453</v>
      </c>
      <c r="T245" s="18" t="s">
        <v>187</v>
      </c>
    </row>
    <row r="246" spans="1:20" s="42" customFormat="1" ht="30" x14ac:dyDescent="0.25">
      <c r="A246" s="18" t="s">
        <v>100</v>
      </c>
      <c r="B246" s="19" t="s">
        <v>847</v>
      </c>
      <c r="C246" s="18" t="s">
        <v>839</v>
      </c>
      <c r="D246" s="18" t="s">
        <v>846</v>
      </c>
      <c r="E246" s="43">
        <v>38054</v>
      </c>
      <c r="F246" s="43">
        <v>38058</v>
      </c>
      <c r="G246" s="57" t="s">
        <v>203</v>
      </c>
      <c r="H246" s="56" t="s">
        <v>188</v>
      </c>
      <c r="I246" s="56">
        <v>0.29583333333333334</v>
      </c>
      <c r="J246" s="78">
        <f t="shared" ref="J246:J252" si="32">16.61*LOG10(K246/100)+90</f>
        <v>75.337876220842247</v>
      </c>
      <c r="K246" s="44">
        <v>13.1</v>
      </c>
      <c r="L246" s="78">
        <f t="shared" si="28"/>
        <v>83.707738040283331</v>
      </c>
      <c r="M246" s="78">
        <v>41.8</v>
      </c>
      <c r="N246" s="78">
        <f t="shared" si="31"/>
        <v>86.129399760840798</v>
      </c>
      <c r="O246" s="44">
        <v>129.69999999999999</v>
      </c>
      <c r="P246" s="44" t="s">
        <v>203</v>
      </c>
      <c r="Q246" s="44" t="s">
        <v>203</v>
      </c>
      <c r="R246" s="18" t="s">
        <v>189</v>
      </c>
      <c r="S246" s="18" t="s">
        <v>453</v>
      </c>
      <c r="T246" s="18" t="s">
        <v>187</v>
      </c>
    </row>
    <row r="247" spans="1:20" s="42" customFormat="1" ht="30" x14ac:dyDescent="0.25">
      <c r="A247" s="18" t="s">
        <v>100</v>
      </c>
      <c r="B247" s="19" t="s">
        <v>847</v>
      </c>
      <c r="C247" s="18" t="s">
        <v>840</v>
      </c>
      <c r="D247" s="18" t="s">
        <v>846</v>
      </c>
      <c r="E247" s="43">
        <v>38054</v>
      </c>
      <c r="F247" s="43">
        <v>38058</v>
      </c>
      <c r="G247" s="57" t="s">
        <v>203</v>
      </c>
      <c r="H247" s="56" t="s">
        <v>188</v>
      </c>
      <c r="I247" s="56">
        <v>0.34097222222222223</v>
      </c>
      <c r="J247" s="78">
        <f t="shared" si="32"/>
        <v>64.704984040893592</v>
      </c>
      <c r="K247" s="44">
        <v>3</v>
      </c>
      <c r="L247" s="78">
        <f t="shared" si="28"/>
        <v>75.868529461205867</v>
      </c>
      <c r="M247" s="78">
        <v>14.1</v>
      </c>
      <c r="N247" s="78">
        <f t="shared" si="31"/>
        <v>81.33468455579586</v>
      </c>
      <c r="O247" s="44">
        <v>43</v>
      </c>
      <c r="P247" s="44" t="s">
        <v>203</v>
      </c>
      <c r="Q247" s="44" t="s">
        <v>203</v>
      </c>
      <c r="R247" s="18" t="s">
        <v>189</v>
      </c>
      <c r="S247" s="18" t="s">
        <v>453</v>
      </c>
      <c r="T247" s="18" t="s">
        <v>187</v>
      </c>
    </row>
    <row r="248" spans="1:20" s="42" customFormat="1" ht="30" x14ac:dyDescent="0.25">
      <c r="A248" s="18" t="s">
        <v>100</v>
      </c>
      <c r="B248" s="19" t="s">
        <v>847</v>
      </c>
      <c r="C248" s="18" t="s">
        <v>840</v>
      </c>
      <c r="D248" s="18" t="s">
        <v>846</v>
      </c>
      <c r="E248" s="43">
        <v>38054</v>
      </c>
      <c r="F248" s="43">
        <v>38058</v>
      </c>
      <c r="G248" s="57" t="s">
        <v>203</v>
      </c>
      <c r="H248" s="56" t="s">
        <v>188</v>
      </c>
      <c r="I248" s="56">
        <v>0.3263888888888889</v>
      </c>
      <c r="J248" s="78">
        <f t="shared" si="32"/>
        <v>68.810222194069098</v>
      </c>
      <c r="K248" s="44">
        <v>5.3</v>
      </c>
      <c r="L248" s="78">
        <f t="shared" si="28"/>
        <v>79.077640728456842</v>
      </c>
      <c r="M248" s="78">
        <v>22</v>
      </c>
      <c r="N248" s="78">
        <f t="shared" si="31"/>
        <v>83.215135284047733</v>
      </c>
      <c r="O248" s="44">
        <v>66.3</v>
      </c>
      <c r="P248" s="44" t="s">
        <v>203</v>
      </c>
      <c r="Q248" s="44" t="s">
        <v>203</v>
      </c>
      <c r="R248" s="18" t="s">
        <v>189</v>
      </c>
      <c r="S248" s="18" t="s">
        <v>453</v>
      </c>
      <c r="T248" s="18" t="s">
        <v>187</v>
      </c>
    </row>
    <row r="249" spans="1:20" s="42" customFormat="1" ht="30" x14ac:dyDescent="0.25">
      <c r="A249" s="18" t="s">
        <v>100</v>
      </c>
      <c r="B249" s="19" t="s">
        <v>847</v>
      </c>
      <c r="C249" s="18" t="s">
        <v>840</v>
      </c>
      <c r="D249" s="18" t="s">
        <v>846</v>
      </c>
      <c r="E249" s="43">
        <v>38054</v>
      </c>
      <c r="F249" s="43">
        <v>38058</v>
      </c>
      <c r="G249" s="57" t="s">
        <v>203</v>
      </c>
      <c r="H249" s="56" t="s">
        <v>188</v>
      </c>
      <c r="I249" s="56">
        <v>0.32083333333333336</v>
      </c>
      <c r="J249" s="78">
        <f t="shared" si="32"/>
        <v>68.095416952808506</v>
      </c>
      <c r="K249" s="44">
        <v>4.8</v>
      </c>
      <c r="L249" s="78">
        <f t="shared" si="28"/>
        <v>80.528185370839992</v>
      </c>
      <c r="M249" s="78">
        <v>26.9</v>
      </c>
      <c r="N249" s="78">
        <f t="shared" si="31"/>
        <v>83.312296938670627</v>
      </c>
      <c r="O249" s="44">
        <v>67.8</v>
      </c>
      <c r="P249" s="44" t="s">
        <v>203</v>
      </c>
      <c r="Q249" s="44" t="s">
        <v>203</v>
      </c>
      <c r="R249" s="18" t="s">
        <v>189</v>
      </c>
      <c r="S249" s="18" t="s">
        <v>453</v>
      </c>
      <c r="T249" s="18" t="s">
        <v>187</v>
      </c>
    </row>
    <row r="250" spans="1:20" s="42" customFormat="1" ht="30" x14ac:dyDescent="0.25">
      <c r="A250" s="18" t="s">
        <v>100</v>
      </c>
      <c r="B250" s="19" t="s">
        <v>847</v>
      </c>
      <c r="C250" s="18" t="s">
        <v>840</v>
      </c>
      <c r="D250" s="18" t="s">
        <v>846</v>
      </c>
      <c r="E250" s="43">
        <v>38054</v>
      </c>
      <c r="F250" s="43">
        <v>38058</v>
      </c>
      <c r="G250" s="57" t="s">
        <v>203</v>
      </c>
      <c r="H250" s="56" t="s">
        <v>211</v>
      </c>
      <c r="I250" s="56">
        <v>0.28263888888888888</v>
      </c>
      <c r="J250" s="78">
        <f t="shared" si="32"/>
        <v>70.607973040050581</v>
      </c>
      <c r="K250" s="44">
        <v>6.8</v>
      </c>
      <c r="L250" s="78">
        <f t="shared" si="28"/>
        <v>80.634661567346953</v>
      </c>
      <c r="M250" s="78">
        <v>27.3</v>
      </c>
      <c r="N250" s="78">
        <f t="shared" si="31"/>
        <v>84.571281976768134</v>
      </c>
      <c r="O250" s="44">
        <v>90.6</v>
      </c>
      <c r="P250" s="44" t="s">
        <v>203</v>
      </c>
      <c r="Q250" s="44" t="s">
        <v>203</v>
      </c>
      <c r="R250" s="18" t="s">
        <v>189</v>
      </c>
      <c r="S250" s="18" t="s">
        <v>453</v>
      </c>
      <c r="T250" s="18" t="s">
        <v>187</v>
      </c>
    </row>
    <row r="251" spans="1:20" s="42" customFormat="1" ht="30" x14ac:dyDescent="0.25">
      <c r="A251" s="18" t="s">
        <v>100</v>
      </c>
      <c r="B251" s="19" t="s">
        <v>847</v>
      </c>
      <c r="C251" s="18" t="s">
        <v>841</v>
      </c>
      <c r="D251" s="18" t="s">
        <v>846</v>
      </c>
      <c r="E251" s="43">
        <v>38054</v>
      </c>
      <c r="F251" s="43">
        <v>38058</v>
      </c>
      <c r="G251" s="57" t="s">
        <v>203</v>
      </c>
      <c r="H251" s="56" t="s">
        <v>188</v>
      </c>
      <c r="I251" s="56">
        <v>0.31944444444444448</v>
      </c>
      <c r="J251" s="78">
        <f t="shared" si="32"/>
        <v>62.467640728456843</v>
      </c>
      <c r="K251" s="44">
        <v>2.2000000000000002</v>
      </c>
      <c r="L251" s="78">
        <f t="shared" si="28"/>
        <v>83.426194741733042</v>
      </c>
      <c r="M251" s="78">
        <v>40.200000000000003</v>
      </c>
      <c r="N251" s="78">
        <f t="shared" si="31"/>
        <v>84.849771264154938</v>
      </c>
      <c r="O251" s="44">
        <v>96.6</v>
      </c>
      <c r="P251" s="44" t="s">
        <v>203</v>
      </c>
      <c r="Q251" s="44" t="s">
        <v>203</v>
      </c>
      <c r="R251" s="18" t="s">
        <v>189</v>
      </c>
      <c r="S251" s="18" t="s">
        <v>453</v>
      </c>
      <c r="T251" s="18" t="s">
        <v>187</v>
      </c>
    </row>
    <row r="252" spans="1:20" s="42" customFormat="1" ht="30" x14ac:dyDescent="0.25">
      <c r="A252" s="18" t="s">
        <v>100</v>
      </c>
      <c r="B252" s="19" t="s">
        <v>847</v>
      </c>
      <c r="C252" s="18" t="s">
        <v>841</v>
      </c>
      <c r="D252" s="18" t="s">
        <v>846</v>
      </c>
      <c r="E252" s="43">
        <v>38054</v>
      </c>
      <c r="F252" s="43">
        <v>38058</v>
      </c>
      <c r="G252" s="57" t="s">
        <v>203</v>
      </c>
      <c r="H252" s="56" t="s">
        <v>188</v>
      </c>
      <c r="I252" s="56">
        <v>0.35000000000000003</v>
      </c>
      <c r="J252" s="78">
        <f t="shared" si="32"/>
        <v>63.944952122680782</v>
      </c>
      <c r="K252" s="44">
        <v>2.7</v>
      </c>
      <c r="L252" s="78">
        <f t="shared" si="28"/>
        <v>83.724974921470164</v>
      </c>
      <c r="M252" s="78">
        <v>41.9</v>
      </c>
      <c r="N252" s="78">
        <f>10*LOG10(O252/100)+85</f>
        <v>84.872192299080055</v>
      </c>
      <c r="O252" s="44">
        <v>97.1</v>
      </c>
      <c r="P252" s="44" t="s">
        <v>203</v>
      </c>
      <c r="Q252" s="44" t="s">
        <v>203</v>
      </c>
      <c r="R252" s="18" t="s">
        <v>189</v>
      </c>
      <c r="S252" s="18" t="s">
        <v>453</v>
      </c>
      <c r="T252" s="18" t="s">
        <v>187</v>
      </c>
    </row>
    <row r="253" spans="1:20" s="42" customFormat="1" ht="30" x14ac:dyDescent="0.25">
      <c r="A253" s="18" t="s">
        <v>100</v>
      </c>
      <c r="B253" s="19" t="s">
        <v>847</v>
      </c>
      <c r="C253" s="18" t="s">
        <v>842</v>
      </c>
      <c r="D253" s="18" t="s">
        <v>846</v>
      </c>
      <c r="E253" s="43">
        <v>38054</v>
      </c>
      <c r="F253" s="43">
        <v>38058</v>
      </c>
      <c r="G253" s="57" t="s">
        <v>203</v>
      </c>
      <c r="H253" s="56" t="s">
        <v>188</v>
      </c>
      <c r="I253" s="56">
        <v>0.29583333333333334</v>
      </c>
      <c r="J253" s="78">
        <f>16.61*LOG10(K253/100)+90</f>
        <v>67.467748956435571</v>
      </c>
      <c r="K253" s="44">
        <v>4.4000000000000004</v>
      </c>
      <c r="L253" s="78">
        <f t="shared" si="28"/>
        <v>78.810438650026555</v>
      </c>
      <c r="M253" s="78">
        <v>21.2</v>
      </c>
      <c r="N253" s="78">
        <f>10*LOG10(O253/100)+85</f>
        <v>83.149131812750738</v>
      </c>
      <c r="O253" s="44">
        <v>65.3</v>
      </c>
      <c r="P253" s="44" t="s">
        <v>203</v>
      </c>
      <c r="Q253" s="44" t="s">
        <v>203</v>
      </c>
      <c r="R253" s="18" t="s">
        <v>189</v>
      </c>
      <c r="S253" s="18" t="s">
        <v>453</v>
      </c>
      <c r="T253" s="18" t="s">
        <v>187</v>
      </c>
    </row>
    <row r="254" spans="1:20" s="42" customFormat="1" ht="30" x14ac:dyDescent="0.25">
      <c r="A254" s="18" t="s">
        <v>100</v>
      </c>
      <c r="B254" s="19" t="s">
        <v>847</v>
      </c>
      <c r="C254" s="18" t="s">
        <v>842</v>
      </c>
      <c r="D254" s="18" t="s">
        <v>846</v>
      </c>
      <c r="E254" s="43">
        <v>38054</v>
      </c>
      <c r="F254" s="43">
        <v>38058</v>
      </c>
      <c r="G254" s="57" t="s">
        <v>203</v>
      </c>
      <c r="H254" s="56" t="s">
        <v>188</v>
      </c>
      <c r="I254" s="56">
        <v>0.32847222222222222</v>
      </c>
      <c r="J254" s="78">
        <f t="shared" ref="J254:J258" si="33">16.61*LOG10(K254/100)+90</f>
        <v>73.461778018529685</v>
      </c>
      <c r="K254" s="44">
        <v>10.1</v>
      </c>
      <c r="L254" s="78">
        <f t="shared" si="28"/>
        <v>81.914544337128461</v>
      </c>
      <c r="M254" s="78">
        <v>32.6</v>
      </c>
      <c r="N254" s="78">
        <f t="shared" ref="N254:N271" si="34">10*LOG10(O254/100)+85</f>
        <v>85.409976924234911</v>
      </c>
      <c r="O254" s="44">
        <v>109.9</v>
      </c>
      <c r="P254" s="44" t="s">
        <v>203</v>
      </c>
      <c r="Q254" s="44" t="s">
        <v>203</v>
      </c>
      <c r="R254" s="18" t="s">
        <v>189</v>
      </c>
      <c r="S254" s="18" t="s">
        <v>453</v>
      </c>
      <c r="T254" s="18" t="s">
        <v>187</v>
      </c>
    </row>
    <row r="255" spans="1:20" s="42" customFormat="1" ht="30" x14ac:dyDescent="0.25">
      <c r="A255" s="18" t="s">
        <v>100</v>
      </c>
      <c r="B255" s="19" t="s">
        <v>847</v>
      </c>
      <c r="C255" s="18" t="s">
        <v>842</v>
      </c>
      <c r="D255" s="18" t="s">
        <v>846</v>
      </c>
      <c r="E255" s="43">
        <v>38054</v>
      </c>
      <c r="F255" s="43">
        <v>38058</v>
      </c>
      <c r="G255" s="57" t="s">
        <v>203</v>
      </c>
      <c r="H255" s="56" t="s">
        <v>188</v>
      </c>
      <c r="I255" s="56">
        <v>0.32847222222222222</v>
      </c>
      <c r="J255" s="78">
        <f t="shared" si="33"/>
        <v>78.095633408765963</v>
      </c>
      <c r="K255" s="44">
        <v>19.2</v>
      </c>
      <c r="L255" s="78">
        <f t="shared" si="28"/>
        <v>82.132495397445311</v>
      </c>
      <c r="M255" s="78">
        <v>33.6</v>
      </c>
      <c r="N255" s="78">
        <f t="shared" si="34"/>
        <v>86.922886125681202</v>
      </c>
      <c r="O255" s="44">
        <v>155.69999999999999</v>
      </c>
      <c r="P255" s="44" t="s">
        <v>203</v>
      </c>
      <c r="Q255" s="44" t="s">
        <v>203</v>
      </c>
      <c r="R255" s="18" t="s">
        <v>189</v>
      </c>
      <c r="S255" s="18" t="s">
        <v>453</v>
      </c>
      <c r="T255" s="18" t="s">
        <v>187</v>
      </c>
    </row>
    <row r="256" spans="1:20" s="42" customFormat="1" ht="30" x14ac:dyDescent="0.25">
      <c r="A256" s="18" t="s">
        <v>100</v>
      </c>
      <c r="B256" s="19" t="s">
        <v>847</v>
      </c>
      <c r="C256" s="18" t="s">
        <v>842</v>
      </c>
      <c r="D256" s="18" t="s">
        <v>846</v>
      </c>
      <c r="E256" s="43">
        <v>38054</v>
      </c>
      <c r="F256" s="43">
        <v>38058</v>
      </c>
      <c r="G256" s="57" t="s">
        <v>203</v>
      </c>
      <c r="H256" s="56" t="s">
        <v>188</v>
      </c>
      <c r="I256" s="56">
        <v>0.32222222222222224</v>
      </c>
      <c r="J256" s="78">
        <f t="shared" si="33"/>
        <v>79.912696393643046</v>
      </c>
      <c r="K256" s="44">
        <v>24.7</v>
      </c>
      <c r="L256" s="78">
        <f t="shared" si="28"/>
        <v>85.608297723986766</v>
      </c>
      <c r="M256" s="78">
        <v>54.4</v>
      </c>
      <c r="N256" s="78">
        <f t="shared" si="34"/>
        <v>88.562171342197345</v>
      </c>
      <c r="O256" s="44">
        <v>227.1</v>
      </c>
      <c r="P256" s="44" t="s">
        <v>203</v>
      </c>
      <c r="Q256" s="44" t="s">
        <v>203</v>
      </c>
      <c r="R256" s="18" t="s">
        <v>189</v>
      </c>
      <c r="S256" s="18" t="s">
        <v>453</v>
      </c>
      <c r="T256" s="18" t="s">
        <v>187</v>
      </c>
    </row>
    <row r="257" spans="1:20" s="42" customFormat="1" ht="30" x14ac:dyDescent="0.25">
      <c r="A257" s="18" t="s">
        <v>100</v>
      </c>
      <c r="B257" s="19" t="s">
        <v>847</v>
      </c>
      <c r="C257" s="18" t="s">
        <v>842</v>
      </c>
      <c r="D257" s="18" t="s">
        <v>846</v>
      </c>
      <c r="E257" s="43">
        <v>38054</v>
      </c>
      <c r="F257" s="43">
        <v>38058</v>
      </c>
      <c r="G257" s="57" t="s">
        <v>203</v>
      </c>
      <c r="H257" s="56" t="s">
        <v>188</v>
      </c>
      <c r="I257" s="56">
        <v>0.31597222222222221</v>
      </c>
      <c r="J257" s="78">
        <f t="shared" si="33"/>
        <v>80.085831856730337</v>
      </c>
      <c r="K257" s="44">
        <v>25.3</v>
      </c>
      <c r="L257" s="78">
        <f t="shared" si="28"/>
        <v>88.308711390896406</v>
      </c>
      <c r="M257" s="78">
        <v>79.099999999999994</v>
      </c>
      <c r="N257" s="78">
        <f t="shared" si="34"/>
        <v>88.636119798921442</v>
      </c>
      <c r="O257" s="44">
        <v>231</v>
      </c>
      <c r="P257" s="44" t="s">
        <v>203</v>
      </c>
      <c r="Q257" s="44" t="s">
        <v>203</v>
      </c>
      <c r="R257" s="18" t="s">
        <v>189</v>
      </c>
      <c r="S257" s="18" t="s">
        <v>453</v>
      </c>
      <c r="T257" s="18" t="s">
        <v>187</v>
      </c>
    </row>
    <row r="258" spans="1:20" s="42" customFormat="1" ht="30" x14ac:dyDescent="0.25">
      <c r="A258" s="18" t="s">
        <v>100</v>
      </c>
      <c r="B258" s="19" t="s">
        <v>847</v>
      </c>
      <c r="C258" s="18" t="s">
        <v>843</v>
      </c>
      <c r="D258" s="18" t="s">
        <v>846</v>
      </c>
      <c r="E258" s="43">
        <v>38054</v>
      </c>
      <c r="F258" s="43">
        <v>38058</v>
      </c>
      <c r="G258" s="57" t="s">
        <v>203</v>
      </c>
      <c r="H258" s="56" t="s">
        <v>188</v>
      </c>
      <c r="I258" s="56">
        <v>0.30069444444444443</v>
      </c>
      <c r="J258" s="78">
        <f t="shared" si="33"/>
        <v>67.788407584230953</v>
      </c>
      <c r="K258" s="44">
        <v>4.5999999999999996</v>
      </c>
      <c r="L258" s="78">
        <f>16.61*LOG10(M258/100)+90</f>
        <v>78.390108227978729</v>
      </c>
      <c r="M258" s="78">
        <v>20</v>
      </c>
      <c r="N258" s="78">
        <f t="shared" si="34"/>
        <v>82.993405494535821</v>
      </c>
      <c r="O258" s="44">
        <v>63</v>
      </c>
      <c r="P258" s="44" t="s">
        <v>203</v>
      </c>
      <c r="Q258" s="44" t="s">
        <v>203</v>
      </c>
      <c r="R258" s="18" t="s">
        <v>189</v>
      </c>
      <c r="S258" s="18" t="s">
        <v>453</v>
      </c>
      <c r="T258" s="18" t="s">
        <v>187</v>
      </c>
    </row>
    <row r="259" spans="1:20" s="42" customFormat="1" ht="30" x14ac:dyDescent="0.25">
      <c r="A259" s="18" t="s">
        <v>100</v>
      </c>
      <c r="B259" s="19" t="s">
        <v>847</v>
      </c>
      <c r="C259" s="18" t="s">
        <v>843</v>
      </c>
      <c r="D259" s="18" t="s">
        <v>846</v>
      </c>
      <c r="E259" s="43">
        <v>38054</v>
      </c>
      <c r="F259" s="43">
        <v>38058</v>
      </c>
      <c r="G259" s="57" t="s">
        <v>203</v>
      </c>
      <c r="H259" s="56" t="s">
        <v>188</v>
      </c>
      <c r="I259" s="56">
        <v>0.29722222222222222</v>
      </c>
      <c r="J259" s="78">
        <f t="shared" ref="J259:J265" si="35">16.61*LOG10(K258/100)+90</f>
        <v>67.788407584230953</v>
      </c>
      <c r="K259" s="44">
        <v>5.4</v>
      </c>
      <c r="L259" s="78">
        <f>16.61*LOG10(M259/100)+90</f>
        <v>80.447283984442024</v>
      </c>
      <c r="M259" s="78">
        <v>26.6</v>
      </c>
      <c r="N259" s="78">
        <f t="shared" si="34"/>
        <v>84.159272116971152</v>
      </c>
      <c r="O259" s="44">
        <v>82.4</v>
      </c>
      <c r="P259" s="44" t="s">
        <v>203</v>
      </c>
      <c r="Q259" s="44" t="s">
        <v>203</v>
      </c>
      <c r="R259" s="18" t="s">
        <v>189</v>
      </c>
      <c r="S259" s="18" t="s">
        <v>453</v>
      </c>
      <c r="T259" s="18" t="s">
        <v>187</v>
      </c>
    </row>
    <row r="260" spans="1:20" s="42" customFormat="1" ht="30" x14ac:dyDescent="0.25">
      <c r="A260" s="18" t="s">
        <v>100</v>
      </c>
      <c r="B260" s="19" t="s">
        <v>847</v>
      </c>
      <c r="C260" s="18" t="s">
        <v>843</v>
      </c>
      <c r="D260" s="18" t="s">
        <v>846</v>
      </c>
      <c r="E260" s="43">
        <v>38054</v>
      </c>
      <c r="F260" s="43">
        <v>38058</v>
      </c>
      <c r="G260" s="57" t="s">
        <v>203</v>
      </c>
      <c r="H260" s="56" t="s">
        <v>211</v>
      </c>
      <c r="I260" s="56">
        <v>0.25</v>
      </c>
      <c r="J260" s="78">
        <f t="shared" si="35"/>
        <v>68.945060350659503</v>
      </c>
      <c r="K260" s="44">
        <v>7.6</v>
      </c>
      <c r="L260" s="78">
        <f>16.61*LOG10(M260/100)+90</f>
        <v>80.554952122680788</v>
      </c>
      <c r="M260" s="78">
        <v>27</v>
      </c>
      <c r="N260" s="78">
        <f t="shared" si="34"/>
        <v>84.304395947667004</v>
      </c>
      <c r="O260" s="44">
        <v>85.2</v>
      </c>
      <c r="P260" s="44" t="s">
        <v>203</v>
      </c>
      <c r="Q260" s="44" t="s">
        <v>203</v>
      </c>
      <c r="R260" s="18" t="s">
        <v>189</v>
      </c>
      <c r="S260" s="18" t="s">
        <v>453</v>
      </c>
      <c r="T260" s="18" t="s">
        <v>187</v>
      </c>
    </row>
    <row r="261" spans="1:20" s="42" customFormat="1" ht="30" x14ac:dyDescent="0.25">
      <c r="A261" s="18" t="s">
        <v>100</v>
      </c>
      <c r="B261" s="19" t="s">
        <v>847</v>
      </c>
      <c r="C261" s="18" t="s">
        <v>843</v>
      </c>
      <c r="D261" s="18" t="s">
        <v>846</v>
      </c>
      <c r="E261" s="43">
        <v>38054</v>
      </c>
      <c r="F261" s="43">
        <v>38058</v>
      </c>
      <c r="G261" s="57" t="s">
        <v>203</v>
      </c>
      <c r="H261" s="56" t="s">
        <v>211</v>
      </c>
      <c r="I261" s="56">
        <v>0.28888888888888892</v>
      </c>
      <c r="J261" s="78">
        <f t="shared" si="35"/>
        <v>71.410313767783947</v>
      </c>
      <c r="K261" s="44">
        <v>8.6999999999999993</v>
      </c>
      <c r="L261" s="78">
        <f t="shared" si="28"/>
        <v>80.085831856730337</v>
      </c>
      <c r="M261" s="78">
        <v>25.3</v>
      </c>
      <c r="N261" s="78">
        <f t="shared" si="34"/>
        <v>84.726655922661109</v>
      </c>
      <c r="O261" s="44">
        <v>93.9</v>
      </c>
      <c r="P261" s="44" t="s">
        <v>203</v>
      </c>
      <c r="Q261" s="44" t="s">
        <v>203</v>
      </c>
      <c r="R261" s="18" t="s">
        <v>189</v>
      </c>
      <c r="S261" s="18" t="s">
        <v>453</v>
      </c>
      <c r="T261" s="18" t="s">
        <v>187</v>
      </c>
    </row>
    <row r="262" spans="1:20" s="42" customFormat="1" ht="30" x14ac:dyDescent="0.25">
      <c r="A262" s="18" t="s">
        <v>100</v>
      </c>
      <c r="B262" s="19" t="s">
        <v>847</v>
      </c>
      <c r="C262" s="18" t="s">
        <v>843</v>
      </c>
      <c r="D262" s="18" t="s">
        <v>846</v>
      </c>
      <c r="E262" s="43">
        <v>38054</v>
      </c>
      <c r="F262" s="43">
        <v>38058</v>
      </c>
      <c r="G262" s="57" t="s">
        <v>203</v>
      </c>
      <c r="H262" s="56" t="s">
        <v>211</v>
      </c>
      <c r="I262" s="56">
        <v>0.21597222222222223</v>
      </c>
      <c r="J262" s="78">
        <f t="shared" si="35"/>
        <v>72.385414785995252</v>
      </c>
      <c r="K262" s="44">
        <v>11.5</v>
      </c>
      <c r="L262" s="78">
        <f t="shared" si="28"/>
        <v>80.661036848446642</v>
      </c>
      <c r="M262" s="78">
        <v>27.4</v>
      </c>
      <c r="N262" s="78">
        <f t="shared" si="34"/>
        <v>85.492180226701819</v>
      </c>
      <c r="O262" s="44">
        <v>112</v>
      </c>
      <c r="P262" s="44" t="s">
        <v>203</v>
      </c>
      <c r="Q262" s="44" t="s">
        <v>203</v>
      </c>
      <c r="R262" s="18" t="s">
        <v>189</v>
      </c>
      <c r="S262" s="18" t="s">
        <v>453</v>
      </c>
      <c r="T262" s="18" t="s">
        <v>187</v>
      </c>
    </row>
    <row r="263" spans="1:20" s="42" customFormat="1" ht="30" x14ac:dyDescent="0.25">
      <c r="A263" s="18" t="s">
        <v>100</v>
      </c>
      <c r="B263" s="19" t="s">
        <v>847</v>
      </c>
      <c r="C263" s="18" t="s">
        <v>843</v>
      </c>
      <c r="D263" s="18" t="s">
        <v>846</v>
      </c>
      <c r="E263" s="43">
        <v>38054</v>
      </c>
      <c r="F263" s="43">
        <v>38058</v>
      </c>
      <c r="G263" s="57" t="s">
        <v>203</v>
      </c>
      <c r="H263" s="56" t="s">
        <v>211</v>
      </c>
      <c r="I263" s="56">
        <v>0.24791666666666667</v>
      </c>
      <c r="J263" s="78">
        <f t="shared" si="35"/>
        <v>74.398191128273496</v>
      </c>
      <c r="K263" s="44">
        <v>15.8</v>
      </c>
      <c r="L263" s="78">
        <f t="shared" si="28"/>
        <v>82.589997072554752</v>
      </c>
      <c r="M263" s="78">
        <v>35.799999999999997</v>
      </c>
      <c r="N263" s="78">
        <f t="shared" si="34"/>
        <v>85.852905782300653</v>
      </c>
      <c r="O263" s="44">
        <v>121.7</v>
      </c>
      <c r="P263" s="44" t="s">
        <v>203</v>
      </c>
      <c r="Q263" s="44" t="s">
        <v>203</v>
      </c>
      <c r="R263" s="18" t="s">
        <v>189</v>
      </c>
      <c r="S263" s="18" t="s">
        <v>453</v>
      </c>
      <c r="T263" s="18" t="s">
        <v>187</v>
      </c>
    </row>
    <row r="264" spans="1:20" s="42" customFormat="1" ht="30" x14ac:dyDescent="0.25">
      <c r="A264" s="18" t="s">
        <v>100</v>
      </c>
      <c r="B264" s="19" t="s">
        <v>847</v>
      </c>
      <c r="C264" s="18" t="s">
        <v>843</v>
      </c>
      <c r="D264" s="18" t="s">
        <v>846</v>
      </c>
      <c r="E264" s="43">
        <v>38054</v>
      </c>
      <c r="F264" s="43">
        <v>38058</v>
      </c>
      <c r="G264" s="57" t="s">
        <v>203</v>
      </c>
      <c r="H264" s="56" t="s">
        <v>211</v>
      </c>
      <c r="I264" s="56">
        <v>0.24374999999999999</v>
      </c>
      <c r="J264" s="78">
        <f t="shared" si="35"/>
        <v>76.689694214312965</v>
      </c>
      <c r="K264" s="44">
        <v>17</v>
      </c>
      <c r="L264" s="78">
        <f t="shared" si="28"/>
        <v>82.788732268167124</v>
      </c>
      <c r="M264" s="78">
        <v>36.799999999999997</v>
      </c>
      <c r="N264" s="78">
        <f t="shared" si="34"/>
        <v>87.951270852521915</v>
      </c>
      <c r="O264" s="44">
        <v>197.3</v>
      </c>
      <c r="P264" s="44" t="s">
        <v>203</v>
      </c>
      <c r="Q264" s="44" t="s">
        <v>203</v>
      </c>
      <c r="R264" s="18" t="s">
        <v>189</v>
      </c>
      <c r="S264" s="18" t="s">
        <v>453</v>
      </c>
      <c r="T264" s="18" t="s">
        <v>187</v>
      </c>
    </row>
    <row r="265" spans="1:20" s="42" customFormat="1" ht="30" x14ac:dyDescent="0.25">
      <c r="A265" s="18" t="s">
        <v>100</v>
      </c>
      <c r="B265" s="19" t="s">
        <v>847</v>
      </c>
      <c r="C265" s="18" t="s">
        <v>844</v>
      </c>
      <c r="D265" s="18" t="s">
        <v>846</v>
      </c>
      <c r="E265" s="43">
        <v>38054</v>
      </c>
      <c r="F265" s="43">
        <v>38058</v>
      </c>
      <c r="G265" s="57" t="s">
        <v>203</v>
      </c>
      <c r="H265" s="56" t="s">
        <v>188</v>
      </c>
      <c r="I265" s="56">
        <v>0.2986111111111111</v>
      </c>
      <c r="J265" s="78">
        <f t="shared" si="35"/>
        <v>77.217756584093138</v>
      </c>
      <c r="K265" s="18">
        <v>3.3</v>
      </c>
      <c r="L265" s="78">
        <f t="shared" si="28"/>
        <v>80.817294900594263</v>
      </c>
      <c r="M265" s="28">
        <v>28</v>
      </c>
      <c r="N265" s="78">
        <f t="shared" si="34"/>
        <v>83.182258936139561</v>
      </c>
      <c r="O265" s="44">
        <v>65.8</v>
      </c>
      <c r="P265" s="44" t="s">
        <v>203</v>
      </c>
      <c r="Q265" s="44" t="s">
        <v>203</v>
      </c>
      <c r="R265" s="18" t="s">
        <v>189</v>
      </c>
      <c r="S265" s="18" t="s">
        <v>453</v>
      </c>
      <c r="T265" s="18" t="s">
        <v>187</v>
      </c>
    </row>
    <row r="266" spans="1:20" s="42" customFormat="1" ht="30" x14ac:dyDescent="0.25">
      <c r="A266" s="18" t="s">
        <v>100</v>
      </c>
      <c r="B266" s="19" t="s">
        <v>847</v>
      </c>
      <c r="C266" s="18" t="s">
        <v>838</v>
      </c>
      <c r="D266" s="18" t="s">
        <v>846</v>
      </c>
      <c r="E266" s="43">
        <v>38054</v>
      </c>
      <c r="F266" s="43">
        <v>38058</v>
      </c>
      <c r="G266" s="57" t="s">
        <v>203</v>
      </c>
      <c r="H266" s="56" t="s">
        <v>211</v>
      </c>
      <c r="I266" s="56">
        <v>0.2388888888888889</v>
      </c>
      <c r="J266" s="78">
        <f t="shared" ref="J266:J271" si="36">16.61*LOG10(K265/100)+90</f>
        <v>65.39251654137172</v>
      </c>
      <c r="K266" s="44">
        <v>1.3</v>
      </c>
      <c r="L266" s="78">
        <f t="shared" si="28"/>
        <v>76.780432911914914</v>
      </c>
      <c r="M266" s="78">
        <v>16</v>
      </c>
      <c r="N266" s="78">
        <f t="shared" si="34"/>
        <v>80.899496013257078</v>
      </c>
      <c r="O266" s="44">
        <v>38.9</v>
      </c>
      <c r="P266" s="44" t="s">
        <v>203</v>
      </c>
      <c r="Q266" s="44" t="s">
        <v>203</v>
      </c>
      <c r="R266" s="18" t="s">
        <v>189</v>
      </c>
      <c r="S266" s="18" t="s">
        <v>453</v>
      </c>
      <c r="T266" s="18" t="s">
        <v>187</v>
      </c>
    </row>
    <row r="267" spans="1:20" s="42" customFormat="1" ht="30" x14ac:dyDescent="0.25">
      <c r="A267" s="18" t="s">
        <v>100</v>
      </c>
      <c r="B267" s="19" t="s">
        <v>847</v>
      </c>
      <c r="C267" s="18" t="s">
        <v>838</v>
      </c>
      <c r="D267" s="18" t="s">
        <v>846</v>
      </c>
      <c r="E267" s="43">
        <v>38054</v>
      </c>
      <c r="F267" s="43">
        <v>38058</v>
      </c>
      <c r="G267" s="57" t="s">
        <v>203</v>
      </c>
      <c r="H267" s="56" t="s">
        <v>211</v>
      </c>
      <c r="I267" s="56">
        <v>0.28472222222222221</v>
      </c>
      <c r="J267" s="78">
        <f t="shared" si="36"/>
        <v>58.672599081816557</v>
      </c>
      <c r="K267" s="44">
        <v>1.7</v>
      </c>
      <c r="L267" s="78">
        <f t="shared" si="28"/>
        <v>77.132387169466583</v>
      </c>
      <c r="M267" s="78">
        <v>16.8</v>
      </c>
      <c r="N267" s="78">
        <f t="shared" si="34"/>
        <v>81.739419986340877</v>
      </c>
      <c r="O267" s="44">
        <v>47.2</v>
      </c>
      <c r="P267" s="44" t="s">
        <v>203</v>
      </c>
      <c r="Q267" s="44" t="s">
        <v>203</v>
      </c>
      <c r="R267" s="18" t="s">
        <v>189</v>
      </c>
      <c r="S267" s="18" t="s">
        <v>453</v>
      </c>
      <c r="T267" s="18" t="s">
        <v>187</v>
      </c>
    </row>
    <row r="268" spans="1:20" s="42" customFormat="1" ht="30" x14ac:dyDescent="0.25">
      <c r="A268" s="18" t="s">
        <v>100</v>
      </c>
      <c r="B268" s="19" t="s">
        <v>847</v>
      </c>
      <c r="C268" s="18" t="s">
        <v>838</v>
      </c>
      <c r="D268" s="18" t="s">
        <v>846</v>
      </c>
      <c r="E268" s="43">
        <v>38054</v>
      </c>
      <c r="F268" s="43">
        <v>38058</v>
      </c>
      <c r="G268" s="57" t="s">
        <v>203</v>
      </c>
      <c r="H268" s="56" t="s">
        <v>211</v>
      </c>
      <c r="I268" s="56">
        <v>0.28750000000000003</v>
      </c>
      <c r="J268" s="78">
        <f t="shared" si="36"/>
        <v>60.607756584093131</v>
      </c>
      <c r="K268" s="44">
        <v>4.9000000000000004</v>
      </c>
      <c r="L268" s="78">
        <f t="shared" si="28"/>
        <v>79.705308724829777</v>
      </c>
      <c r="M268" s="78">
        <v>24</v>
      </c>
      <c r="N268" s="78">
        <f t="shared" si="34"/>
        <v>83.37588438235511</v>
      </c>
      <c r="O268" s="44">
        <v>68.8</v>
      </c>
      <c r="P268" s="44" t="s">
        <v>203</v>
      </c>
      <c r="Q268" s="44" t="s">
        <v>203</v>
      </c>
      <c r="R268" s="18" t="s">
        <v>189</v>
      </c>
      <c r="S268" s="18" t="s">
        <v>453</v>
      </c>
      <c r="T268" s="18" t="s">
        <v>187</v>
      </c>
    </row>
    <row r="269" spans="1:20" s="42" customFormat="1" ht="30" x14ac:dyDescent="0.25">
      <c r="A269" s="18" t="s">
        <v>100</v>
      </c>
      <c r="B269" s="19" t="s">
        <v>847</v>
      </c>
      <c r="C269" s="18" t="s">
        <v>838</v>
      </c>
      <c r="D269" s="18" t="s">
        <v>846</v>
      </c>
      <c r="E269" s="43">
        <v>38054</v>
      </c>
      <c r="F269" s="43">
        <v>38058</v>
      </c>
      <c r="G269" s="57" t="s">
        <v>203</v>
      </c>
      <c r="H269" s="56" t="s">
        <v>211</v>
      </c>
      <c r="I269" s="56">
        <v>0.27499999999999997</v>
      </c>
      <c r="J269" s="78">
        <f t="shared" si="36"/>
        <v>68.244156889273611</v>
      </c>
      <c r="K269" s="44">
        <v>5.8</v>
      </c>
      <c r="L269" s="78">
        <f t="shared" si="28"/>
        <v>80.791485816374461</v>
      </c>
      <c r="M269" s="78">
        <v>27.9</v>
      </c>
      <c r="N269" s="78">
        <f t="shared" si="34"/>
        <v>83.926510338772999</v>
      </c>
      <c r="O269" s="44">
        <v>78.099999999999994</v>
      </c>
      <c r="P269" s="44" t="s">
        <v>203</v>
      </c>
      <c r="Q269" s="44" t="s">
        <v>203</v>
      </c>
      <c r="R269" s="18" t="s">
        <v>189</v>
      </c>
      <c r="S269" s="18" t="s">
        <v>453</v>
      </c>
      <c r="T269" s="18" t="s">
        <v>187</v>
      </c>
    </row>
    <row r="270" spans="1:20" s="42" customFormat="1" ht="30" x14ac:dyDescent="0.25">
      <c r="A270" s="18" t="s">
        <v>100</v>
      </c>
      <c r="B270" s="19" t="s">
        <v>847</v>
      </c>
      <c r="C270" s="18" t="s">
        <v>838</v>
      </c>
      <c r="D270" s="18" t="s">
        <v>846</v>
      </c>
      <c r="E270" s="43">
        <v>38054</v>
      </c>
      <c r="F270" s="43">
        <v>38058</v>
      </c>
      <c r="G270" s="57" t="s">
        <v>203</v>
      </c>
      <c r="H270" s="56" t="s">
        <v>211</v>
      </c>
      <c r="I270" s="56">
        <v>0.27083333333333331</v>
      </c>
      <c r="J270" s="78">
        <f t="shared" si="36"/>
        <v>69.460538973080389</v>
      </c>
      <c r="K270" s="44">
        <v>13.6</v>
      </c>
      <c r="L270" s="78">
        <f t="shared" si="28"/>
        <v>84.335406036656266</v>
      </c>
      <c r="M270" s="78">
        <v>45.6</v>
      </c>
      <c r="N270" s="78">
        <f t="shared" si="34"/>
        <v>86.516762308470476</v>
      </c>
      <c r="O270" s="44">
        <v>141.80000000000001</v>
      </c>
      <c r="P270" s="44" t="s">
        <v>203</v>
      </c>
      <c r="Q270" s="44" t="s">
        <v>203</v>
      </c>
      <c r="R270" s="18" t="s">
        <v>189</v>
      </c>
      <c r="S270" s="18" t="s">
        <v>453</v>
      </c>
      <c r="T270" s="18" t="s">
        <v>187</v>
      </c>
    </row>
    <row r="271" spans="1:20" s="42" customFormat="1" ht="30" x14ac:dyDescent="0.25">
      <c r="A271" s="18" t="s">
        <v>100</v>
      </c>
      <c r="B271" s="19" t="s">
        <v>847</v>
      </c>
      <c r="C271" s="18" t="s">
        <v>845</v>
      </c>
      <c r="D271" s="18" t="s">
        <v>846</v>
      </c>
      <c r="E271" s="43">
        <v>38054</v>
      </c>
      <c r="F271" s="43">
        <v>38058</v>
      </c>
      <c r="G271" s="57" t="s">
        <v>203</v>
      </c>
      <c r="H271" s="56" t="s">
        <v>188</v>
      </c>
      <c r="I271" s="56">
        <v>0.29722222222222222</v>
      </c>
      <c r="J271" s="78">
        <f t="shared" si="36"/>
        <v>75.608081268029309</v>
      </c>
      <c r="K271" s="44">
        <v>3</v>
      </c>
      <c r="L271" s="78">
        <f t="shared" si="28"/>
        <v>81.095262547055924</v>
      </c>
      <c r="M271" s="78">
        <v>29.1</v>
      </c>
      <c r="N271" s="78">
        <f t="shared" si="34"/>
        <v>83.680563618230423</v>
      </c>
      <c r="O271" s="44">
        <v>73.8</v>
      </c>
      <c r="P271" s="44" t="s">
        <v>203</v>
      </c>
      <c r="Q271" s="44" t="s">
        <v>203</v>
      </c>
      <c r="R271" s="18" t="s">
        <v>189</v>
      </c>
      <c r="S271" s="18" t="s">
        <v>453</v>
      </c>
      <c r="T271" s="18" t="s">
        <v>187</v>
      </c>
    </row>
    <row r="272" spans="1:20" x14ac:dyDescent="0.25">
      <c r="A272" s="18" t="s">
        <v>99</v>
      </c>
      <c r="B272" s="18" t="s">
        <v>949</v>
      </c>
      <c r="C272" s="45" t="s">
        <v>807</v>
      </c>
      <c r="D272" s="45" t="s">
        <v>884</v>
      </c>
      <c r="E272" s="48">
        <v>37825</v>
      </c>
      <c r="F272" s="48">
        <v>37826</v>
      </c>
      <c r="G272" s="49" t="s">
        <v>203</v>
      </c>
      <c r="H272" s="45" t="s">
        <v>188</v>
      </c>
      <c r="I272" s="54">
        <v>0.31944444444444448</v>
      </c>
      <c r="J272" s="44">
        <v>80.599999999999994</v>
      </c>
      <c r="K272" s="44">
        <f t="shared" ref="K272:K299" si="37">10^((J272-90)/16.61)*100</f>
        <v>27.169137888490734</v>
      </c>
      <c r="L272" s="44">
        <v>87.5</v>
      </c>
      <c r="M272" s="44">
        <f t="shared" ref="M272:M299" si="38">10^((L272-90)/16.61)*100</f>
        <v>70.711208565950045</v>
      </c>
      <c r="N272" s="44">
        <v>88.2</v>
      </c>
      <c r="O272" s="44">
        <f t="shared" ref="O272:O299" si="39">10^((N272-85)/10)*100</f>
        <v>208.9296130854041</v>
      </c>
      <c r="P272" s="44" t="s">
        <v>203</v>
      </c>
      <c r="Q272" s="44" t="s">
        <v>203</v>
      </c>
      <c r="R272" s="18" t="s">
        <v>189</v>
      </c>
      <c r="S272" s="18" t="s">
        <v>453</v>
      </c>
      <c r="T272" s="18" t="s">
        <v>187</v>
      </c>
    </row>
    <row r="273" spans="1:20" x14ac:dyDescent="0.25">
      <c r="A273" s="18" t="s">
        <v>99</v>
      </c>
      <c r="B273" s="18" t="s">
        <v>949</v>
      </c>
      <c r="C273" s="45" t="s">
        <v>808</v>
      </c>
      <c r="D273" s="45" t="s">
        <v>884</v>
      </c>
      <c r="E273" s="48">
        <v>37825</v>
      </c>
      <c r="F273" s="48">
        <v>37826</v>
      </c>
      <c r="G273" s="49" t="s">
        <v>203</v>
      </c>
      <c r="H273" s="45" t="s">
        <v>188</v>
      </c>
      <c r="I273" s="54">
        <v>0.31666666666666665</v>
      </c>
      <c r="J273" s="44">
        <v>83</v>
      </c>
      <c r="K273" s="44">
        <f t="shared" si="37"/>
        <v>37.893710095201769</v>
      </c>
      <c r="L273" s="44">
        <v>88.4</v>
      </c>
      <c r="M273" s="44">
        <f t="shared" si="38"/>
        <v>80.107372356966351</v>
      </c>
      <c r="N273" s="44">
        <v>89.6</v>
      </c>
      <c r="O273" s="44">
        <f t="shared" si="39"/>
        <v>288.40315031266022</v>
      </c>
      <c r="P273" s="44" t="s">
        <v>203</v>
      </c>
      <c r="Q273" s="44" t="s">
        <v>203</v>
      </c>
      <c r="R273" s="18" t="s">
        <v>189</v>
      </c>
      <c r="S273" s="18" t="s">
        <v>453</v>
      </c>
      <c r="T273" s="18" t="s">
        <v>187</v>
      </c>
    </row>
    <row r="274" spans="1:20" x14ac:dyDescent="0.25">
      <c r="A274" s="18" t="s">
        <v>99</v>
      </c>
      <c r="B274" s="18" t="s">
        <v>949</v>
      </c>
      <c r="C274" s="45" t="s">
        <v>809</v>
      </c>
      <c r="D274" s="45" t="s">
        <v>884</v>
      </c>
      <c r="E274" s="48">
        <v>37825</v>
      </c>
      <c r="F274" s="48">
        <v>37826</v>
      </c>
      <c r="G274" s="49" t="s">
        <v>203</v>
      </c>
      <c r="H274" s="45" t="s">
        <v>188</v>
      </c>
      <c r="I274" s="54">
        <v>0.31944444444444448</v>
      </c>
      <c r="J274" s="44">
        <v>70.599999999999994</v>
      </c>
      <c r="K274" s="44">
        <f t="shared" si="37"/>
        <v>6.7924882879855932</v>
      </c>
      <c r="L274" s="44">
        <v>85.5</v>
      </c>
      <c r="M274" s="44">
        <f t="shared" si="38"/>
        <v>53.589396735963781</v>
      </c>
      <c r="N274" s="44">
        <v>86.3</v>
      </c>
      <c r="O274" s="44">
        <f t="shared" si="39"/>
        <v>134.89628825916529</v>
      </c>
      <c r="P274" s="44" t="s">
        <v>203</v>
      </c>
      <c r="Q274" s="44" t="s">
        <v>203</v>
      </c>
      <c r="R274" s="18" t="s">
        <v>189</v>
      </c>
      <c r="S274" s="18" t="s">
        <v>453</v>
      </c>
      <c r="T274" s="18" t="s">
        <v>187</v>
      </c>
    </row>
    <row r="275" spans="1:20" x14ac:dyDescent="0.25">
      <c r="A275" s="18" t="s">
        <v>99</v>
      </c>
      <c r="B275" s="18" t="s">
        <v>949</v>
      </c>
      <c r="C275" s="45" t="s">
        <v>810</v>
      </c>
      <c r="D275" s="45" t="s">
        <v>884</v>
      </c>
      <c r="E275" s="48">
        <v>37825</v>
      </c>
      <c r="F275" s="48">
        <v>37826</v>
      </c>
      <c r="G275" s="49" t="s">
        <v>203</v>
      </c>
      <c r="H275" s="45" t="s">
        <v>188</v>
      </c>
      <c r="I275" s="54">
        <v>0.30972222222222223</v>
      </c>
      <c r="J275" s="44">
        <v>83.7</v>
      </c>
      <c r="K275" s="44">
        <f t="shared" si="37"/>
        <v>41.755185308416088</v>
      </c>
      <c r="L275" s="44">
        <v>88.4</v>
      </c>
      <c r="M275" s="44">
        <f t="shared" si="38"/>
        <v>80.107372356966351</v>
      </c>
      <c r="N275" s="44">
        <v>89.6</v>
      </c>
      <c r="O275" s="44">
        <f t="shared" si="39"/>
        <v>288.40315031266022</v>
      </c>
      <c r="P275" s="44" t="s">
        <v>203</v>
      </c>
      <c r="Q275" s="44" t="s">
        <v>203</v>
      </c>
      <c r="R275" s="18" t="s">
        <v>189</v>
      </c>
      <c r="S275" s="18" t="s">
        <v>453</v>
      </c>
      <c r="T275" s="18" t="s">
        <v>187</v>
      </c>
    </row>
    <row r="276" spans="1:20" x14ac:dyDescent="0.25">
      <c r="A276" s="18" t="s">
        <v>99</v>
      </c>
      <c r="B276" s="18" t="s">
        <v>949</v>
      </c>
      <c r="C276" s="45" t="s">
        <v>811</v>
      </c>
      <c r="D276" s="45" t="s">
        <v>884</v>
      </c>
      <c r="E276" s="48">
        <v>37825</v>
      </c>
      <c r="F276" s="48">
        <v>37826</v>
      </c>
      <c r="G276" s="49" t="s">
        <v>203</v>
      </c>
      <c r="H276" s="45" t="s">
        <v>188</v>
      </c>
      <c r="I276" s="54">
        <v>0.29652777777777778</v>
      </c>
      <c r="J276" s="44">
        <v>75.8</v>
      </c>
      <c r="K276" s="44">
        <f t="shared" si="37"/>
        <v>13.966684323242331</v>
      </c>
      <c r="L276" s="44">
        <v>85.5</v>
      </c>
      <c r="M276" s="44">
        <f t="shared" si="38"/>
        <v>53.589396735963781</v>
      </c>
      <c r="N276" s="44">
        <v>86.7</v>
      </c>
      <c r="O276" s="44">
        <f t="shared" si="39"/>
        <v>147.91083881682084</v>
      </c>
      <c r="P276" s="44" t="s">
        <v>203</v>
      </c>
      <c r="Q276" s="44" t="s">
        <v>203</v>
      </c>
      <c r="R276" s="18" t="s">
        <v>189</v>
      </c>
      <c r="S276" s="18" t="s">
        <v>453</v>
      </c>
      <c r="T276" s="18" t="s">
        <v>187</v>
      </c>
    </row>
    <row r="277" spans="1:20" x14ac:dyDescent="0.25">
      <c r="A277" s="18" t="s">
        <v>99</v>
      </c>
      <c r="B277" s="18" t="s">
        <v>949</v>
      </c>
      <c r="C277" s="45" t="s">
        <v>812</v>
      </c>
      <c r="D277" s="45" t="s">
        <v>884</v>
      </c>
      <c r="E277" s="48">
        <v>37825</v>
      </c>
      <c r="F277" s="48">
        <v>37826</v>
      </c>
      <c r="G277" s="49" t="s">
        <v>203</v>
      </c>
      <c r="H277" s="45" t="s">
        <v>188</v>
      </c>
      <c r="I277" s="54">
        <v>0.30416666666666664</v>
      </c>
      <c r="J277" s="44">
        <v>80</v>
      </c>
      <c r="K277" s="44">
        <f t="shared" si="37"/>
        <v>25.000750174200405</v>
      </c>
      <c r="L277" s="44">
        <v>87.1</v>
      </c>
      <c r="M277" s="44">
        <f t="shared" si="38"/>
        <v>66.89695986676999</v>
      </c>
      <c r="N277" s="44">
        <v>88.2</v>
      </c>
      <c r="O277" s="44">
        <f t="shared" si="39"/>
        <v>208.9296130854041</v>
      </c>
      <c r="P277" s="44" t="s">
        <v>203</v>
      </c>
      <c r="Q277" s="44" t="s">
        <v>203</v>
      </c>
      <c r="R277" s="18" t="s">
        <v>189</v>
      </c>
      <c r="S277" s="18" t="s">
        <v>453</v>
      </c>
      <c r="T277" s="18" t="s">
        <v>187</v>
      </c>
    </row>
    <row r="278" spans="1:20" x14ac:dyDescent="0.25">
      <c r="A278" s="18" t="s">
        <v>99</v>
      </c>
      <c r="B278" s="18" t="s">
        <v>949</v>
      </c>
      <c r="C278" s="45" t="s">
        <v>813</v>
      </c>
      <c r="D278" s="45" t="s">
        <v>884</v>
      </c>
      <c r="E278" s="48">
        <v>37825</v>
      </c>
      <c r="F278" s="48">
        <v>37826</v>
      </c>
      <c r="G278" s="49" t="s">
        <v>203</v>
      </c>
      <c r="H278" s="45" t="s">
        <v>188</v>
      </c>
      <c r="I278" s="54">
        <v>0.31666666666666665</v>
      </c>
      <c r="J278" s="44">
        <v>74</v>
      </c>
      <c r="K278" s="44">
        <f t="shared" si="37"/>
        <v>10.882404497562872</v>
      </c>
      <c r="L278" s="44">
        <v>81.3</v>
      </c>
      <c r="M278" s="44">
        <f t="shared" si="38"/>
        <v>29.937749150286734</v>
      </c>
      <c r="N278" s="44">
        <v>85.5</v>
      </c>
      <c r="O278" s="44">
        <f t="shared" si="39"/>
        <v>112.20184543019636</v>
      </c>
      <c r="P278" s="44" t="s">
        <v>203</v>
      </c>
      <c r="Q278" s="44" t="s">
        <v>203</v>
      </c>
      <c r="R278" s="18" t="s">
        <v>189</v>
      </c>
      <c r="S278" s="18" t="s">
        <v>453</v>
      </c>
      <c r="T278" s="18" t="s">
        <v>187</v>
      </c>
    </row>
    <row r="279" spans="1:20" x14ac:dyDescent="0.25">
      <c r="A279" s="18" t="s">
        <v>99</v>
      </c>
      <c r="B279" s="18" t="s">
        <v>949</v>
      </c>
      <c r="C279" s="45" t="s">
        <v>814</v>
      </c>
      <c r="D279" s="45" t="s">
        <v>884</v>
      </c>
      <c r="E279" s="48">
        <v>37825</v>
      </c>
      <c r="F279" s="48">
        <v>37826</v>
      </c>
      <c r="G279" s="49" t="s">
        <v>203</v>
      </c>
      <c r="H279" s="45" t="s">
        <v>188</v>
      </c>
      <c r="I279" s="54">
        <v>0.41666666666666669</v>
      </c>
      <c r="J279" s="44">
        <v>82</v>
      </c>
      <c r="K279" s="44">
        <f t="shared" si="37"/>
        <v>32.988489655579677</v>
      </c>
      <c r="L279" s="44">
        <v>89.3</v>
      </c>
      <c r="M279" s="44">
        <f t="shared" si="38"/>
        <v>90.752106152344169</v>
      </c>
      <c r="N279" s="44">
        <v>89.8</v>
      </c>
      <c r="O279" s="44">
        <f t="shared" si="39"/>
        <v>301.99517204020145</v>
      </c>
      <c r="P279" s="44" t="s">
        <v>203</v>
      </c>
      <c r="Q279" s="44" t="s">
        <v>203</v>
      </c>
      <c r="R279" s="18" t="s">
        <v>189</v>
      </c>
      <c r="S279" s="18" t="s">
        <v>453</v>
      </c>
      <c r="T279" s="18" t="s">
        <v>187</v>
      </c>
    </row>
    <row r="280" spans="1:20" x14ac:dyDescent="0.25">
      <c r="A280" s="18" t="s">
        <v>99</v>
      </c>
      <c r="B280" s="18" t="s">
        <v>949</v>
      </c>
      <c r="C280" s="45" t="s">
        <v>815</v>
      </c>
      <c r="D280" s="45" t="s">
        <v>884</v>
      </c>
      <c r="E280" s="48">
        <v>37825</v>
      </c>
      <c r="F280" s="48">
        <v>37826</v>
      </c>
      <c r="G280" s="49" t="s">
        <v>203</v>
      </c>
      <c r="H280" s="45" t="s">
        <v>188</v>
      </c>
      <c r="I280" s="54">
        <v>0.4694444444444445</v>
      </c>
      <c r="J280" s="44">
        <v>84.8</v>
      </c>
      <c r="K280" s="44">
        <f t="shared" si="37"/>
        <v>48.633506212222706</v>
      </c>
      <c r="L280" s="44">
        <v>90.5</v>
      </c>
      <c r="M280" s="44">
        <f t="shared" si="38"/>
        <v>107.17718545280246</v>
      </c>
      <c r="N280" s="44">
        <v>90.7</v>
      </c>
      <c r="O280" s="44">
        <f t="shared" si="39"/>
        <v>371.53522909717282</v>
      </c>
      <c r="P280" s="44" t="s">
        <v>203</v>
      </c>
      <c r="Q280" s="44" t="s">
        <v>203</v>
      </c>
      <c r="R280" s="18" t="s">
        <v>189</v>
      </c>
      <c r="S280" s="18" t="s">
        <v>453</v>
      </c>
      <c r="T280" s="18" t="s">
        <v>187</v>
      </c>
    </row>
    <row r="281" spans="1:20" x14ac:dyDescent="0.25">
      <c r="A281" s="18" t="s">
        <v>99</v>
      </c>
      <c r="B281" s="18" t="s">
        <v>949</v>
      </c>
      <c r="C281" s="45" t="s">
        <v>816</v>
      </c>
      <c r="D281" s="45" t="s">
        <v>884</v>
      </c>
      <c r="E281" s="48">
        <v>37825</v>
      </c>
      <c r="F281" s="48">
        <v>37826</v>
      </c>
      <c r="G281" s="49" t="s">
        <v>203</v>
      </c>
      <c r="H281" s="45" t="s">
        <v>188</v>
      </c>
      <c r="I281" s="54">
        <v>0.47500000000000003</v>
      </c>
      <c r="J281" s="44">
        <v>96</v>
      </c>
      <c r="K281" s="44">
        <f t="shared" si="37"/>
        <v>229.73553482412225</v>
      </c>
      <c r="L281" s="44">
        <v>96.4</v>
      </c>
      <c r="M281" s="44">
        <f t="shared" si="38"/>
        <v>242.83431340245366</v>
      </c>
      <c r="N281" s="44">
        <v>97.2</v>
      </c>
      <c r="O281" s="44">
        <f t="shared" si="39"/>
        <v>1659.5869074375621</v>
      </c>
      <c r="P281" s="44" t="s">
        <v>203</v>
      </c>
      <c r="Q281" s="44" t="s">
        <v>203</v>
      </c>
      <c r="R281" s="18" t="s">
        <v>189</v>
      </c>
      <c r="S281" s="18" t="s">
        <v>453</v>
      </c>
      <c r="T281" s="18" t="s">
        <v>187</v>
      </c>
    </row>
    <row r="282" spans="1:20" x14ac:dyDescent="0.25">
      <c r="A282" s="18" t="s">
        <v>99</v>
      </c>
      <c r="B282" s="18" t="s">
        <v>949</v>
      </c>
      <c r="C282" s="45" t="s">
        <v>817</v>
      </c>
      <c r="D282" s="45" t="s">
        <v>884</v>
      </c>
      <c r="E282" s="48">
        <v>37825</v>
      </c>
      <c r="F282" s="48">
        <v>37826</v>
      </c>
      <c r="G282" s="49" t="s">
        <v>203</v>
      </c>
      <c r="H282" s="45" t="s">
        <v>188</v>
      </c>
      <c r="I282" s="54">
        <v>0.3215277777777778</v>
      </c>
      <c r="J282" s="44">
        <v>67.599999999999994</v>
      </c>
      <c r="K282" s="44">
        <f t="shared" si="37"/>
        <v>4.4814113561979472</v>
      </c>
      <c r="L282" s="44">
        <v>84.8</v>
      </c>
      <c r="M282" s="44">
        <f t="shared" si="38"/>
        <v>48.633506212222706</v>
      </c>
      <c r="N282" s="44">
        <v>85.5</v>
      </c>
      <c r="O282" s="44">
        <f t="shared" si="39"/>
        <v>112.20184543019636</v>
      </c>
      <c r="P282" s="44" t="s">
        <v>203</v>
      </c>
      <c r="Q282" s="44" t="s">
        <v>203</v>
      </c>
      <c r="R282" s="18" t="s">
        <v>189</v>
      </c>
      <c r="S282" s="18" t="s">
        <v>453</v>
      </c>
      <c r="T282" s="18" t="s">
        <v>187</v>
      </c>
    </row>
    <row r="283" spans="1:20" x14ac:dyDescent="0.25">
      <c r="A283" s="18" t="s">
        <v>99</v>
      </c>
      <c r="B283" s="18" t="s">
        <v>949</v>
      </c>
      <c r="C283" s="45" t="s">
        <v>808</v>
      </c>
      <c r="D283" s="45" t="s">
        <v>884</v>
      </c>
      <c r="E283" s="48">
        <v>37825</v>
      </c>
      <c r="F283" s="48">
        <v>37826</v>
      </c>
      <c r="G283" s="49" t="s">
        <v>203</v>
      </c>
      <c r="H283" s="45" t="s">
        <v>188</v>
      </c>
      <c r="I283" s="54">
        <v>0.32708333333333334</v>
      </c>
      <c r="J283" s="44">
        <v>84.9</v>
      </c>
      <c r="K283" s="44">
        <f t="shared" si="37"/>
        <v>49.312389862377273</v>
      </c>
      <c r="L283" s="44">
        <v>89.1</v>
      </c>
      <c r="M283" s="44">
        <f t="shared" si="38"/>
        <v>88.270538010975969</v>
      </c>
      <c r="N283" s="44">
        <v>90.1</v>
      </c>
      <c r="O283" s="44">
        <f t="shared" si="39"/>
        <v>323.59365692962791</v>
      </c>
      <c r="P283" s="44" t="s">
        <v>203</v>
      </c>
      <c r="Q283" s="44" t="s">
        <v>203</v>
      </c>
      <c r="R283" s="18" t="s">
        <v>189</v>
      </c>
      <c r="S283" s="18" t="s">
        <v>453</v>
      </c>
      <c r="T283" s="18" t="s">
        <v>187</v>
      </c>
    </row>
    <row r="284" spans="1:20" x14ac:dyDescent="0.25">
      <c r="A284" s="18" t="s">
        <v>99</v>
      </c>
      <c r="B284" s="18" t="s">
        <v>949</v>
      </c>
      <c r="C284" s="45" t="s">
        <v>809</v>
      </c>
      <c r="D284" s="45" t="s">
        <v>884</v>
      </c>
      <c r="E284" s="48">
        <v>37825</v>
      </c>
      <c r="F284" s="48">
        <v>37826</v>
      </c>
      <c r="G284" s="49" t="s">
        <v>203</v>
      </c>
      <c r="H284" s="45" t="s">
        <v>188</v>
      </c>
      <c r="I284" s="54">
        <v>0.3298611111111111</v>
      </c>
      <c r="J284" s="44">
        <v>82.5</v>
      </c>
      <c r="K284" s="44">
        <f t="shared" si="37"/>
        <v>35.356134736239184</v>
      </c>
      <c r="L284" s="44">
        <v>87.9</v>
      </c>
      <c r="M284" s="44">
        <f t="shared" si="38"/>
        <v>74.742933413047325</v>
      </c>
      <c r="N284" s="44">
        <v>89.2</v>
      </c>
      <c r="O284" s="44">
        <f t="shared" si="39"/>
        <v>263.02679918953834</v>
      </c>
      <c r="P284" s="44" t="s">
        <v>203</v>
      </c>
      <c r="Q284" s="44" t="s">
        <v>203</v>
      </c>
      <c r="R284" s="18" t="s">
        <v>189</v>
      </c>
      <c r="S284" s="18" t="s">
        <v>453</v>
      </c>
      <c r="T284" s="18" t="s">
        <v>187</v>
      </c>
    </row>
    <row r="285" spans="1:20" x14ac:dyDescent="0.25">
      <c r="A285" s="18" t="s">
        <v>99</v>
      </c>
      <c r="B285" s="18" t="s">
        <v>949</v>
      </c>
      <c r="C285" s="45" t="s">
        <v>818</v>
      </c>
      <c r="D285" s="45" t="s">
        <v>884</v>
      </c>
      <c r="E285" s="48">
        <v>37825</v>
      </c>
      <c r="F285" s="48">
        <v>37826</v>
      </c>
      <c r="G285" s="49" t="s">
        <v>203</v>
      </c>
      <c r="H285" s="45" t="s">
        <v>188</v>
      </c>
      <c r="I285" s="54">
        <v>0.32569444444444445</v>
      </c>
      <c r="J285" s="44">
        <v>86</v>
      </c>
      <c r="K285" s="44">
        <f t="shared" si="37"/>
        <v>57.435607122741963</v>
      </c>
      <c r="L285" s="44">
        <v>89.5</v>
      </c>
      <c r="M285" s="44">
        <f t="shared" si="38"/>
        <v>93.303439139141162</v>
      </c>
      <c r="N285" s="44">
        <v>90.4</v>
      </c>
      <c r="O285" s="44">
        <f t="shared" si="39"/>
        <v>346.73685045253217</v>
      </c>
      <c r="P285" s="44" t="s">
        <v>203</v>
      </c>
      <c r="Q285" s="44" t="s">
        <v>203</v>
      </c>
      <c r="R285" s="18" t="s">
        <v>189</v>
      </c>
      <c r="S285" s="18" t="s">
        <v>453</v>
      </c>
      <c r="T285" s="18" t="s">
        <v>187</v>
      </c>
    </row>
    <row r="286" spans="1:20" x14ac:dyDescent="0.25">
      <c r="A286" s="18" t="s">
        <v>99</v>
      </c>
      <c r="B286" s="18" t="s">
        <v>949</v>
      </c>
      <c r="C286" s="45" t="s">
        <v>811</v>
      </c>
      <c r="D286" s="45" t="s">
        <v>884</v>
      </c>
      <c r="E286" s="48">
        <v>37825</v>
      </c>
      <c r="F286" s="48">
        <v>37826</v>
      </c>
      <c r="G286" s="49" t="s">
        <v>203</v>
      </c>
      <c r="H286" s="45" t="s">
        <v>188</v>
      </c>
      <c r="I286" s="54">
        <v>0.31527777777777777</v>
      </c>
      <c r="J286" s="44">
        <v>75.900000000000006</v>
      </c>
      <c r="K286" s="44">
        <f t="shared" si="37"/>
        <v>14.161647721368384</v>
      </c>
      <c r="L286" s="44">
        <v>85.5</v>
      </c>
      <c r="M286" s="44">
        <f t="shared" si="38"/>
        <v>53.589396735963781</v>
      </c>
      <c r="N286" s="44">
        <v>86.9</v>
      </c>
      <c r="O286" s="44">
        <f t="shared" si="39"/>
        <v>154.88166189124834</v>
      </c>
      <c r="P286" s="44" t="s">
        <v>203</v>
      </c>
      <c r="Q286" s="44" t="s">
        <v>203</v>
      </c>
      <c r="R286" s="18" t="s">
        <v>189</v>
      </c>
      <c r="S286" s="18" t="s">
        <v>453</v>
      </c>
      <c r="T286" s="18" t="s">
        <v>187</v>
      </c>
    </row>
    <row r="287" spans="1:20" x14ac:dyDescent="0.25">
      <c r="A287" s="18" t="s">
        <v>99</v>
      </c>
      <c r="B287" s="18" t="s">
        <v>949</v>
      </c>
      <c r="C287" s="45" t="s">
        <v>812</v>
      </c>
      <c r="D287" s="45" t="s">
        <v>884</v>
      </c>
      <c r="E287" s="48">
        <v>37825</v>
      </c>
      <c r="F287" s="48">
        <v>37826</v>
      </c>
      <c r="G287" s="49" t="s">
        <v>203</v>
      </c>
      <c r="H287" s="45" t="s">
        <v>188</v>
      </c>
      <c r="I287" s="54">
        <v>0.32222222222222224</v>
      </c>
      <c r="J287" s="44">
        <v>75.8</v>
      </c>
      <c r="K287" s="44">
        <f t="shared" si="37"/>
        <v>13.966684323242331</v>
      </c>
      <c r="L287" s="44">
        <v>84.8</v>
      </c>
      <c r="M287" s="44">
        <f t="shared" si="38"/>
        <v>48.633506212222706</v>
      </c>
      <c r="N287" s="44">
        <v>86.2</v>
      </c>
      <c r="O287" s="44">
        <f t="shared" si="39"/>
        <v>131.82567385564079</v>
      </c>
      <c r="P287" s="44" t="s">
        <v>203</v>
      </c>
      <c r="Q287" s="44" t="s">
        <v>203</v>
      </c>
      <c r="R287" s="18" t="s">
        <v>189</v>
      </c>
      <c r="S287" s="18" t="s">
        <v>453</v>
      </c>
      <c r="T287" s="18" t="s">
        <v>187</v>
      </c>
    </row>
    <row r="288" spans="1:20" x14ac:dyDescent="0.25">
      <c r="A288" s="18" t="s">
        <v>99</v>
      </c>
      <c r="B288" s="18" t="s">
        <v>949</v>
      </c>
      <c r="C288" s="45" t="s">
        <v>813</v>
      </c>
      <c r="D288" s="45" t="s">
        <v>884</v>
      </c>
      <c r="E288" s="48">
        <v>37825</v>
      </c>
      <c r="F288" s="48">
        <v>37826</v>
      </c>
      <c r="G288" s="49" t="s">
        <v>203</v>
      </c>
      <c r="H288" s="45" t="s">
        <v>188</v>
      </c>
      <c r="I288" s="54">
        <v>0.3215277777777778</v>
      </c>
      <c r="J288" s="44">
        <v>65.7</v>
      </c>
      <c r="K288" s="44">
        <f t="shared" si="37"/>
        <v>3.4437045785662055</v>
      </c>
      <c r="L288" s="44">
        <v>78</v>
      </c>
      <c r="M288" s="44">
        <f t="shared" si="38"/>
        <v>18.947139314305119</v>
      </c>
      <c r="N288" s="44">
        <v>82</v>
      </c>
      <c r="O288" s="44">
        <f t="shared" si="39"/>
        <v>50.118723362727224</v>
      </c>
      <c r="P288" s="44" t="s">
        <v>203</v>
      </c>
      <c r="Q288" s="44" t="s">
        <v>203</v>
      </c>
      <c r="R288" s="18" t="s">
        <v>189</v>
      </c>
      <c r="S288" s="18" t="s">
        <v>453</v>
      </c>
      <c r="T288" s="18" t="s">
        <v>187</v>
      </c>
    </row>
    <row r="289" spans="1:20" x14ac:dyDescent="0.25">
      <c r="A289" s="18" t="s">
        <v>99</v>
      </c>
      <c r="B289" s="18" t="s">
        <v>949</v>
      </c>
      <c r="C289" s="45" t="s">
        <v>815</v>
      </c>
      <c r="D289" s="45" t="s">
        <v>884</v>
      </c>
      <c r="E289" s="48">
        <v>37825</v>
      </c>
      <c r="F289" s="48">
        <v>37826</v>
      </c>
      <c r="G289" s="49" t="s">
        <v>203</v>
      </c>
      <c r="H289" s="45" t="s">
        <v>188</v>
      </c>
      <c r="I289" s="54">
        <v>0.41666666666666669</v>
      </c>
      <c r="J289" s="44">
        <v>86.1</v>
      </c>
      <c r="K289" s="44">
        <f t="shared" si="37"/>
        <v>58.237360844593212</v>
      </c>
      <c r="L289" s="44">
        <v>90.9</v>
      </c>
      <c r="M289" s="44">
        <f t="shared" si="38"/>
        <v>113.28808258488867</v>
      </c>
      <c r="N289" s="44">
        <v>91.8</v>
      </c>
      <c r="O289" s="44">
        <f t="shared" si="39"/>
        <v>478.63009232263812</v>
      </c>
      <c r="P289" s="44" t="s">
        <v>203</v>
      </c>
      <c r="Q289" s="44" t="s">
        <v>203</v>
      </c>
      <c r="R289" s="18" t="s">
        <v>189</v>
      </c>
      <c r="S289" s="18" t="s">
        <v>453</v>
      </c>
      <c r="T289" s="18" t="s">
        <v>187</v>
      </c>
    </row>
    <row r="290" spans="1:20" x14ac:dyDescent="0.25">
      <c r="A290" s="18" t="s">
        <v>99</v>
      </c>
      <c r="B290" s="18" t="s">
        <v>949</v>
      </c>
      <c r="C290" s="45" t="s">
        <v>816</v>
      </c>
      <c r="D290" s="45" t="s">
        <v>884</v>
      </c>
      <c r="E290" s="48">
        <v>37825</v>
      </c>
      <c r="F290" s="48">
        <v>37826</v>
      </c>
      <c r="G290" s="49" t="s">
        <v>203</v>
      </c>
      <c r="H290" s="45" t="s">
        <v>188</v>
      </c>
      <c r="I290" s="54">
        <v>0.41666666666666669</v>
      </c>
      <c r="J290" s="44">
        <v>89.9</v>
      </c>
      <c r="K290" s="44">
        <f t="shared" si="37"/>
        <v>98.623300042749634</v>
      </c>
      <c r="L290" s="44">
        <v>91.4</v>
      </c>
      <c r="M290" s="44">
        <f t="shared" si="38"/>
        <v>121.41897836793014</v>
      </c>
      <c r="N290" s="44">
        <v>93.6</v>
      </c>
      <c r="O290" s="44">
        <f t="shared" si="39"/>
        <v>724.43596007498923</v>
      </c>
      <c r="P290" s="44" t="s">
        <v>203</v>
      </c>
      <c r="Q290" s="44" t="s">
        <v>203</v>
      </c>
      <c r="R290" s="18" t="s">
        <v>189</v>
      </c>
      <c r="S290" s="18" t="s">
        <v>453</v>
      </c>
      <c r="T290" s="18" t="s">
        <v>187</v>
      </c>
    </row>
    <row r="291" spans="1:20" x14ac:dyDescent="0.25">
      <c r="A291" s="18" t="s">
        <v>99</v>
      </c>
      <c r="B291" s="18" t="s">
        <v>949</v>
      </c>
      <c r="C291" s="45" t="s">
        <v>814</v>
      </c>
      <c r="D291" s="45" t="s">
        <v>884</v>
      </c>
      <c r="E291" s="48">
        <v>37825</v>
      </c>
      <c r="F291" s="48">
        <v>37826</v>
      </c>
      <c r="G291" s="49" t="s">
        <v>203</v>
      </c>
      <c r="H291" s="45" t="s">
        <v>188</v>
      </c>
      <c r="I291" s="54">
        <v>0.42638888888888887</v>
      </c>
      <c r="J291" s="44">
        <v>84.4</v>
      </c>
      <c r="K291" s="44">
        <f t="shared" si="37"/>
        <v>46.010155663299209</v>
      </c>
      <c r="L291" s="44">
        <v>89.8</v>
      </c>
      <c r="M291" s="44">
        <f t="shared" si="38"/>
        <v>97.26555311322204</v>
      </c>
      <c r="N291" s="44">
        <v>90.7</v>
      </c>
      <c r="O291" s="44">
        <f t="shared" si="39"/>
        <v>371.53522909717282</v>
      </c>
      <c r="P291" s="44" t="s">
        <v>203</v>
      </c>
      <c r="Q291" s="44" t="s">
        <v>203</v>
      </c>
      <c r="R291" s="18" t="s">
        <v>189</v>
      </c>
      <c r="S291" s="18" t="s">
        <v>453</v>
      </c>
      <c r="T291" s="18" t="s">
        <v>187</v>
      </c>
    </row>
    <row r="292" spans="1:20" ht="30" x14ac:dyDescent="0.25">
      <c r="A292" s="18" t="s">
        <v>98</v>
      </c>
      <c r="B292" s="18" t="s">
        <v>853</v>
      </c>
      <c r="C292" s="45" t="s">
        <v>391</v>
      </c>
      <c r="D292" s="18" t="s">
        <v>857</v>
      </c>
      <c r="E292" s="48">
        <v>37789</v>
      </c>
      <c r="F292" s="48">
        <v>37789</v>
      </c>
      <c r="G292" s="49" t="s">
        <v>203</v>
      </c>
      <c r="H292" s="45" t="s">
        <v>188</v>
      </c>
      <c r="I292" s="54">
        <v>0.3354166666666667</v>
      </c>
      <c r="J292" s="51">
        <v>93.5</v>
      </c>
      <c r="K292" s="44">
        <f t="shared" si="37"/>
        <v>162.44877317958588</v>
      </c>
      <c r="L292" s="44">
        <v>94.1</v>
      </c>
      <c r="M292" s="44">
        <f t="shared" si="38"/>
        <v>176.53842735034988</v>
      </c>
      <c r="N292" s="44">
        <v>99</v>
      </c>
      <c r="O292" s="44">
        <f t="shared" si="39"/>
        <v>2511.8864315095798</v>
      </c>
      <c r="P292" s="51" t="s">
        <v>203</v>
      </c>
      <c r="Q292" s="51" t="s">
        <v>203</v>
      </c>
      <c r="R292" s="45" t="s">
        <v>189</v>
      </c>
      <c r="S292" s="18" t="s">
        <v>453</v>
      </c>
      <c r="T292" s="45" t="s">
        <v>187</v>
      </c>
    </row>
    <row r="293" spans="1:20" ht="30" x14ac:dyDescent="0.25">
      <c r="A293" s="18" t="s">
        <v>98</v>
      </c>
      <c r="B293" s="18" t="s">
        <v>853</v>
      </c>
      <c r="C293" s="45" t="s">
        <v>854</v>
      </c>
      <c r="D293" s="18" t="s">
        <v>857</v>
      </c>
      <c r="E293" s="48">
        <v>37789</v>
      </c>
      <c r="F293" s="48">
        <v>37789</v>
      </c>
      <c r="G293" s="49" t="s">
        <v>203</v>
      </c>
      <c r="H293" s="45" t="s">
        <v>188</v>
      </c>
      <c r="I293" s="54">
        <v>0.33402777777777781</v>
      </c>
      <c r="J293" s="51">
        <v>96.8</v>
      </c>
      <c r="K293" s="44">
        <f t="shared" si="37"/>
        <v>256.67994205069436</v>
      </c>
      <c r="L293" s="44">
        <v>97.1</v>
      </c>
      <c r="M293" s="44">
        <f t="shared" si="38"/>
        <v>267.57981020827327</v>
      </c>
      <c r="N293" s="44">
        <v>101.7</v>
      </c>
      <c r="O293" s="44">
        <f t="shared" si="39"/>
        <v>4677.351412871988</v>
      </c>
      <c r="P293" s="51" t="s">
        <v>203</v>
      </c>
      <c r="Q293" s="51" t="s">
        <v>203</v>
      </c>
      <c r="R293" s="45" t="s">
        <v>189</v>
      </c>
      <c r="S293" s="18" t="s">
        <v>453</v>
      </c>
      <c r="T293" s="45" t="s">
        <v>187</v>
      </c>
    </row>
    <row r="294" spans="1:20" ht="30" x14ac:dyDescent="0.25">
      <c r="A294" s="18" t="s">
        <v>98</v>
      </c>
      <c r="B294" s="18" t="s">
        <v>853</v>
      </c>
      <c r="C294" s="45" t="s">
        <v>855</v>
      </c>
      <c r="D294" s="18" t="s">
        <v>857</v>
      </c>
      <c r="E294" s="48">
        <v>37789</v>
      </c>
      <c r="F294" s="48">
        <v>37789</v>
      </c>
      <c r="G294" s="49" t="s">
        <v>203</v>
      </c>
      <c r="H294" s="45" t="s">
        <v>188</v>
      </c>
      <c r="I294" s="54">
        <v>0.33333333333333331</v>
      </c>
      <c r="J294" s="51">
        <v>80.099999999999994</v>
      </c>
      <c r="K294" s="44">
        <f t="shared" si="37"/>
        <v>25.349740034417302</v>
      </c>
      <c r="L294" s="44">
        <v>82.4</v>
      </c>
      <c r="M294" s="44">
        <f t="shared" si="38"/>
        <v>34.869386844440001</v>
      </c>
      <c r="N294" s="44">
        <v>89.1</v>
      </c>
      <c r="O294" s="44">
        <f t="shared" si="39"/>
        <v>257.03957827688606</v>
      </c>
      <c r="P294" s="51" t="s">
        <v>203</v>
      </c>
      <c r="Q294" s="51" t="s">
        <v>203</v>
      </c>
      <c r="R294" s="45" t="s">
        <v>189</v>
      </c>
      <c r="S294" s="18" t="s">
        <v>453</v>
      </c>
      <c r="T294" s="45" t="s">
        <v>187</v>
      </c>
    </row>
    <row r="295" spans="1:20" ht="30" x14ac:dyDescent="0.25">
      <c r="A295" s="18" t="s">
        <v>98</v>
      </c>
      <c r="B295" s="18" t="s">
        <v>853</v>
      </c>
      <c r="C295" s="45" t="s">
        <v>856</v>
      </c>
      <c r="D295" s="18" t="s">
        <v>857</v>
      </c>
      <c r="E295" s="48">
        <v>37789</v>
      </c>
      <c r="F295" s="48">
        <v>37789</v>
      </c>
      <c r="G295" s="49" t="s">
        <v>203</v>
      </c>
      <c r="H295" s="45" t="s">
        <v>188</v>
      </c>
      <c r="I295" s="54">
        <v>0.33333333333333331</v>
      </c>
      <c r="J295" s="51">
        <v>82.1</v>
      </c>
      <c r="K295" s="44">
        <f t="shared" si="37"/>
        <v>33.44898177335412</v>
      </c>
      <c r="L295" s="44">
        <v>84.3</v>
      </c>
      <c r="M295" s="44">
        <f t="shared" si="38"/>
        <v>45.376733869951657</v>
      </c>
      <c r="N295" s="44">
        <v>92.5</v>
      </c>
      <c r="O295" s="44">
        <f t="shared" si="39"/>
        <v>562.34132519034915</v>
      </c>
      <c r="P295" s="51" t="s">
        <v>203</v>
      </c>
      <c r="Q295" s="51" t="s">
        <v>203</v>
      </c>
      <c r="R295" s="45" t="s">
        <v>189</v>
      </c>
      <c r="S295" s="18" t="s">
        <v>453</v>
      </c>
      <c r="T295" s="45" t="s">
        <v>187</v>
      </c>
    </row>
    <row r="296" spans="1:20" ht="30" x14ac:dyDescent="0.25">
      <c r="A296" s="18" t="s">
        <v>98</v>
      </c>
      <c r="B296" s="18" t="s">
        <v>853</v>
      </c>
      <c r="C296" s="45" t="s">
        <v>391</v>
      </c>
      <c r="D296" s="18" t="s">
        <v>857</v>
      </c>
      <c r="E296" s="48">
        <v>37790</v>
      </c>
      <c r="F296" s="48">
        <v>37790</v>
      </c>
      <c r="G296" s="49" t="s">
        <v>203</v>
      </c>
      <c r="H296" s="45" t="s">
        <v>188</v>
      </c>
      <c r="I296" s="54">
        <v>0.31597222222222221</v>
      </c>
      <c r="J296" s="51">
        <v>88.2</v>
      </c>
      <c r="K296" s="44">
        <f t="shared" si="37"/>
        <v>77.916878807471662</v>
      </c>
      <c r="L296" s="44">
        <v>89.2</v>
      </c>
      <c r="M296" s="44">
        <f t="shared" si="38"/>
        <v>89.502721945741044</v>
      </c>
      <c r="N296" s="44">
        <v>96.5</v>
      </c>
      <c r="O296" s="44">
        <f t="shared" si="39"/>
        <v>1412.5375446227545</v>
      </c>
      <c r="P296" s="51" t="s">
        <v>203</v>
      </c>
      <c r="Q296" s="51" t="s">
        <v>203</v>
      </c>
      <c r="R296" s="45" t="s">
        <v>189</v>
      </c>
      <c r="S296" s="18" t="s">
        <v>453</v>
      </c>
      <c r="T296" s="45" t="s">
        <v>187</v>
      </c>
    </row>
    <row r="297" spans="1:20" ht="30" x14ac:dyDescent="0.25">
      <c r="A297" s="18" t="s">
        <v>98</v>
      </c>
      <c r="B297" s="18" t="s">
        <v>853</v>
      </c>
      <c r="C297" s="45" t="s">
        <v>854</v>
      </c>
      <c r="D297" s="18" t="s">
        <v>857</v>
      </c>
      <c r="E297" s="48">
        <v>37790</v>
      </c>
      <c r="F297" s="48">
        <v>37790</v>
      </c>
      <c r="G297" s="49" t="s">
        <v>203</v>
      </c>
      <c r="H297" s="45" t="s">
        <v>188</v>
      </c>
      <c r="I297" s="54">
        <v>0.32013888888888892</v>
      </c>
      <c r="J297" s="51">
        <v>95.4</v>
      </c>
      <c r="K297" s="44">
        <f t="shared" si="37"/>
        <v>211.40018265751661</v>
      </c>
      <c r="L297" s="44">
        <v>95.8</v>
      </c>
      <c r="M297" s="44">
        <f t="shared" si="38"/>
        <v>223.45353864430137</v>
      </c>
      <c r="N297" s="44">
        <v>101.4</v>
      </c>
      <c r="O297" s="44">
        <f t="shared" si="39"/>
        <v>4365.1583224016667</v>
      </c>
      <c r="P297" s="51" t="s">
        <v>203</v>
      </c>
      <c r="Q297" s="51" t="s">
        <v>203</v>
      </c>
      <c r="R297" s="45" t="s">
        <v>189</v>
      </c>
      <c r="S297" s="18" t="s">
        <v>453</v>
      </c>
      <c r="T297" s="45" t="s">
        <v>187</v>
      </c>
    </row>
    <row r="298" spans="1:20" ht="30" x14ac:dyDescent="0.25">
      <c r="A298" s="18" t="s">
        <v>98</v>
      </c>
      <c r="B298" s="18" t="s">
        <v>853</v>
      </c>
      <c r="C298" s="45" t="s">
        <v>855</v>
      </c>
      <c r="D298" s="18" t="s">
        <v>857</v>
      </c>
      <c r="E298" s="48">
        <v>37790</v>
      </c>
      <c r="F298" s="48">
        <v>37790</v>
      </c>
      <c r="G298" s="49" t="s">
        <v>203</v>
      </c>
      <c r="H298" s="45" t="s">
        <v>188</v>
      </c>
      <c r="I298" s="54">
        <v>0.31736111111111115</v>
      </c>
      <c r="J298" s="51">
        <v>87.8</v>
      </c>
      <c r="K298" s="44">
        <f t="shared" si="37"/>
        <v>73.713947480702089</v>
      </c>
      <c r="L298" s="44">
        <v>89.2</v>
      </c>
      <c r="M298" s="44">
        <f t="shared" si="38"/>
        <v>89.502721945741044</v>
      </c>
      <c r="N298" s="44">
        <v>95.8</v>
      </c>
      <c r="O298" s="44">
        <f t="shared" si="39"/>
        <v>1202.2644346174122</v>
      </c>
      <c r="P298" s="51" t="s">
        <v>203</v>
      </c>
      <c r="Q298" s="51" t="s">
        <v>203</v>
      </c>
      <c r="R298" s="45" t="s">
        <v>189</v>
      </c>
      <c r="S298" s="18" t="s">
        <v>453</v>
      </c>
      <c r="T298" s="45" t="s">
        <v>187</v>
      </c>
    </row>
    <row r="299" spans="1:20" ht="30" x14ac:dyDescent="0.25">
      <c r="A299" s="18" t="s">
        <v>98</v>
      </c>
      <c r="B299" s="18" t="s">
        <v>853</v>
      </c>
      <c r="C299" s="45" t="s">
        <v>856</v>
      </c>
      <c r="D299" s="18" t="s">
        <v>857</v>
      </c>
      <c r="E299" s="48">
        <v>37790</v>
      </c>
      <c r="F299" s="48">
        <v>37790</v>
      </c>
      <c r="G299" s="49" t="s">
        <v>203</v>
      </c>
      <c r="H299" s="45" t="s">
        <v>188</v>
      </c>
      <c r="I299" s="54">
        <v>0.30416666666666664</v>
      </c>
      <c r="J299" s="51">
        <v>78.2</v>
      </c>
      <c r="K299" s="44">
        <f t="shared" si="37"/>
        <v>19.479804214190491</v>
      </c>
      <c r="L299" s="44">
        <v>81.400000000000006</v>
      </c>
      <c r="M299" s="44">
        <f t="shared" si="38"/>
        <v>30.355655445832642</v>
      </c>
      <c r="N299" s="44">
        <v>86.6</v>
      </c>
      <c r="O299" s="44">
        <f t="shared" si="39"/>
        <v>144.54397707459256</v>
      </c>
      <c r="P299" s="51" t="s">
        <v>203</v>
      </c>
      <c r="Q299" s="51" t="s">
        <v>203</v>
      </c>
      <c r="R299" s="45" t="s">
        <v>189</v>
      </c>
      <c r="S299" s="18" t="s">
        <v>453</v>
      </c>
      <c r="T299" s="45" t="s">
        <v>187</v>
      </c>
    </row>
    <row r="300" spans="1:20" x14ac:dyDescent="0.25">
      <c r="A300" s="18" t="s">
        <v>95</v>
      </c>
      <c r="B300" s="19" t="s">
        <v>928</v>
      </c>
      <c r="C300" s="18" t="s">
        <v>759</v>
      </c>
      <c r="D300" s="18" t="s">
        <v>777</v>
      </c>
      <c r="E300" s="48">
        <v>38299</v>
      </c>
      <c r="F300" s="48">
        <v>38303</v>
      </c>
      <c r="G300" s="58" t="s">
        <v>203</v>
      </c>
      <c r="H300" s="18" t="s">
        <v>188</v>
      </c>
      <c r="I300" s="56">
        <v>0.36041666666666666</v>
      </c>
      <c r="J300" s="51">
        <f t="shared" ref="J300:J318" si="40">16.61*LOG10(K300/100)+90</f>
        <v>23.560000000000002</v>
      </c>
      <c r="K300" s="59">
        <v>0.01</v>
      </c>
      <c r="L300" s="51">
        <f t="shared" ref="L300:L331" si="41">16.61*LOG10(M300/100)+90</f>
        <v>42.597186672615535</v>
      </c>
      <c r="M300" s="51">
        <v>0.14000000000000001</v>
      </c>
      <c r="N300" s="51">
        <f t="shared" ref="N300:N331" si="42">10*LOG10(O300/100)+85</f>
        <v>60.440680443502757</v>
      </c>
      <c r="O300" s="59">
        <v>0.35</v>
      </c>
      <c r="P300" s="51" t="s">
        <v>203</v>
      </c>
      <c r="Q300" s="51" t="s">
        <v>203</v>
      </c>
      <c r="R300" s="18" t="s">
        <v>189</v>
      </c>
      <c r="S300" s="18" t="s">
        <v>242</v>
      </c>
      <c r="T300" s="18" t="s">
        <v>189</v>
      </c>
    </row>
    <row r="301" spans="1:20" x14ac:dyDescent="0.25">
      <c r="A301" s="18" t="s">
        <v>95</v>
      </c>
      <c r="B301" s="19" t="s">
        <v>928</v>
      </c>
      <c r="C301" s="18" t="s">
        <v>760</v>
      </c>
      <c r="D301" s="18" t="s">
        <v>777</v>
      </c>
      <c r="E301" s="48">
        <v>38299</v>
      </c>
      <c r="F301" s="48">
        <v>38303</v>
      </c>
      <c r="G301" s="58" t="s">
        <v>203</v>
      </c>
      <c r="H301" s="18" t="s">
        <v>188</v>
      </c>
      <c r="I301" s="56">
        <v>0.35902777777777778</v>
      </c>
      <c r="J301" s="51">
        <f t="shared" si="40"/>
        <v>23.560000000000002</v>
      </c>
      <c r="K301" s="59">
        <v>0.01</v>
      </c>
      <c r="L301" s="51">
        <f t="shared" si="41"/>
        <v>44.410076309765913</v>
      </c>
      <c r="M301" s="51">
        <v>0.18</v>
      </c>
      <c r="N301" s="51">
        <f t="shared" si="42"/>
        <v>61.334684555795867</v>
      </c>
      <c r="O301" s="59">
        <v>0.43</v>
      </c>
      <c r="P301" s="51" t="s">
        <v>203</v>
      </c>
      <c r="Q301" s="51" t="s">
        <v>203</v>
      </c>
      <c r="R301" s="18" t="s">
        <v>189</v>
      </c>
      <c r="S301" s="18" t="s">
        <v>242</v>
      </c>
      <c r="T301" s="18" t="s">
        <v>189</v>
      </c>
    </row>
    <row r="302" spans="1:20" x14ac:dyDescent="0.25">
      <c r="A302" s="18" t="s">
        <v>95</v>
      </c>
      <c r="B302" s="19" t="s">
        <v>928</v>
      </c>
      <c r="C302" s="18" t="s">
        <v>761</v>
      </c>
      <c r="D302" s="18" t="s">
        <v>777</v>
      </c>
      <c r="E302" s="48">
        <v>38299</v>
      </c>
      <c r="F302" s="48">
        <v>38303</v>
      </c>
      <c r="G302" s="58" t="s">
        <v>203</v>
      </c>
      <c r="H302" s="18" t="s">
        <v>188</v>
      </c>
      <c r="I302" s="56">
        <v>0.4069444444444445</v>
      </c>
      <c r="J302" s="51">
        <f t="shared" si="40"/>
        <v>31.4849840408936</v>
      </c>
      <c r="K302" s="59">
        <v>0.03</v>
      </c>
      <c r="L302" s="51">
        <f t="shared" si="41"/>
        <v>45.17010822797873</v>
      </c>
      <c r="M302" s="51">
        <v>0.2</v>
      </c>
      <c r="N302" s="51">
        <f t="shared" si="42"/>
        <v>62.160033436347987</v>
      </c>
      <c r="O302" s="59">
        <v>0.52</v>
      </c>
      <c r="P302" s="51" t="s">
        <v>203</v>
      </c>
      <c r="Q302" s="51" t="s">
        <v>203</v>
      </c>
      <c r="R302" s="18" t="s">
        <v>189</v>
      </c>
      <c r="S302" s="18" t="s">
        <v>242</v>
      </c>
      <c r="T302" s="18" t="s">
        <v>189</v>
      </c>
    </row>
    <row r="303" spans="1:20" x14ac:dyDescent="0.25">
      <c r="A303" s="18" t="s">
        <v>95</v>
      </c>
      <c r="B303" s="19" t="s">
        <v>928</v>
      </c>
      <c r="C303" s="18" t="s">
        <v>762</v>
      </c>
      <c r="D303" s="18" t="s">
        <v>777</v>
      </c>
      <c r="E303" s="48">
        <v>38299</v>
      </c>
      <c r="F303" s="48">
        <v>38303</v>
      </c>
      <c r="G303" s="58" t="s">
        <v>203</v>
      </c>
      <c r="H303" s="18" t="s">
        <v>188</v>
      </c>
      <c r="I303" s="56">
        <v>0.40763888888888888</v>
      </c>
      <c r="J303" s="51">
        <f t="shared" si="40"/>
        <v>31.4849840408936</v>
      </c>
      <c r="K303" s="59">
        <v>0.03</v>
      </c>
      <c r="L303" s="51">
        <f t="shared" si="41"/>
        <v>46.178299356252225</v>
      </c>
      <c r="M303" s="51">
        <v>0.23</v>
      </c>
      <c r="N303" s="51">
        <f t="shared" si="42"/>
        <v>63.195439355418685</v>
      </c>
      <c r="O303" s="59">
        <v>0.66</v>
      </c>
      <c r="P303" s="51" t="s">
        <v>203</v>
      </c>
      <c r="Q303" s="51" t="s">
        <v>203</v>
      </c>
      <c r="R303" s="18" t="s">
        <v>189</v>
      </c>
      <c r="S303" s="18" t="s">
        <v>242</v>
      </c>
      <c r="T303" s="18" t="s">
        <v>189</v>
      </c>
    </row>
    <row r="304" spans="1:20" x14ac:dyDescent="0.25">
      <c r="A304" s="18" t="s">
        <v>95</v>
      </c>
      <c r="B304" s="19" t="s">
        <v>928</v>
      </c>
      <c r="C304" s="18" t="s">
        <v>763</v>
      </c>
      <c r="D304" s="18" t="s">
        <v>777</v>
      </c>
      <c r="E304" s="48">
        <v>38299</v>
      </c>
      <c r="F304" s="48">
        <v>38303</v>
      </c>
      <c r="G304" s="58" t="s">
        <v>203</v>
      </c>
      <c r="H304" s="18" t="s">
        <v>188</v>
      </c>
      <c r="I304" s="56">
        <v>0.46111111111111108</v>
      </c>
      <c r="J304" s="51">
        <f t="shared" si="40"/>
        <v>23.560000000000002</v>
      </c>
      <c r="K304" s="59">
        <v>0.01</v>
      </c>
      <c r="L304" s="51">
        <f t="shared" si="41"/>
        <v>48.331517734587273</v>
      </c>
      <c r="M304" s="51">
        <v>0.31</v>
      </c>
      <c r="N304" s="51">
        <f t="shared" si="42"/>
        <v>64.030899869919438</v>
      </c>
      <c r="O304" s="59">
        <v>0.8</v>
      </c>
      <c r="P304" s="51" t="s">
        <v>203</v>
      </c>
      <c r="Q304" s="51" t="s">
        <v>203</v>
      </c>
      <c r="R304" s="18" t="s">
        <v>189</v>
      </c>
      <c r="S304" s="18" t="s">
        <v>242</v>
      </c>
      <c r="T304" s="18" t="s">
        <v>189</v>
      </c>
    </row>
    <row r="305" spans="1:20" x14ac:dyDescent="0.25">
      <c r="A305" s="18" t="s">
        <v>95</v>
      </c>
      <c r="B305" s="19" t="s">
        <v>928</v>
      </c>
      <c r="C305" s="18" t="s">
        <v>764</v>
      </c>
      <c r="D305" s="18" t="s">
        <v>777</v>
      </c>
      <c r="E305" s="48">
        <v>38299</v>
      </c>
      <c r="F305" s="48">
        <v>38303</v>
      </c>
      <c r="G305" s="58" t="s">
        <v>203</v>
      </c>
      <c r="H305" s="18" t="s">
        <v>188</v>
      </c>
      <c r="I305" s="56">
        <v>0.46111111111111108</v>
      </c>
      <c r="J305" s="51">
        <f t="shared" si="40"/>
        <v>31.4849840408936</v>
      </c>
      <c r="K305" s="59">
        <v>0.03</v>
      </c>
      <c r="L305" s="51">
        <f t="shared" si="41"/>
        <v>47.597294900594264</v>
      </c>
      <c r="M305" s="51">
        <v>0.28000000000000003</v>
      </c>
      <c r="N305" s="51">
        <f t="shared" si="42"/>
        <v>63.450980400142569</v>
      </c>
      <c r="O305" s="59">
        <v>0.7</v>
      </c>
      <c r="P305" s="51" t="s">
        <v>203</v>
      </c>
      <c r="Q305" s="51" t="s">
        <v>203</v>
      </c>
      <c r="R305" s="18" t="s">
        <v>189</v>
      </c>
      <c r="S305" s="18" t="s">
        <v>242</v>
      </c>
      <c r="T305" s="18" t="s">
        <v>189</v>
      </c>
    </row>
    <row r="306" spans="1:20" x14ac:dyDescent="0.25">
      <c r="A306" s="18" t="s">
        <v>95</v>
      </c>
      <c r="B306" s="19" t="s">
        <v>928</v>
      </c>
      <c r="C306" s="18" t="s">
        <v>759</v>
      </c>
      <c r="D306" s="18" t="s">
        <v>777</v>
      </c>
      <c r="E306" s="48">
        <v>38299</v>
      </c>
      <c r="F306" s="48">
        <v>38303</v>
      </c>
      <c r="G306" s="58" t="s">
        <v>203</v>
      </c>
      <c r="H306" s="18" t="s">
        <v>188</v>
      </c>
      <c r="I306" s="56">
        <v>0.37083333333333335</v>
      </c>
      <c r="J306" s="51">
        <f t="shared" si="40"/>
        <v>33.560216455957459</v>
      </c>
      <c r="K306" s="59">
        <v>0.04</v>
      </c>
      <c r="L306" s="51">
        <f t="shared" si="41"/>
        <v>46.485308724829778</v>
      </c>
      <c r="M306" s="51">
        <v>0.24</v>
      </c>
      <c r="N306" s="51">
        <f t="shared" si="42"/>
        <v>62.993405494535821</v>
      </c>
      <c r="O306" s="59">
        <v>0.63</v>
      </c>
      <c r="P306" s="51" t="s">
        <v>203</v>
      </c>
      <c r="Q306" s="51" t="s">
        <v>203</v>
      </c>
      <c r="R306" s="18" t="s">
        <v>189</v>
      </c>
      <c r="S306" s="18" t="s">
        <v>242</v>
      </c>
      <c r="T306" s="18" t="s">
        <v>189</v>
      </c>
    </row>
    <row r="307" spans="1:20" x14ac:dyDescent="0.25">
      <c r="A307" s="18" t="s">
        <v>95</v>
      </c>
      <c r="B307" s="19" t="s">
        <v>928</v>
      </c>
      <c r="C307" s="18" t="s">
        <v>760</v>
      </c>
      <c r="D307" s="18" t="s">
        <v>777</v>
      </c>
      <c r="E307" s="48">
        <v>38299</v>
      </c>
      <c r="F307" s="48">
        <v>38303</v>
      </c>
      <c r="G307" s="58" t="s">
        <v>203</v>
      </c>
      <c r="H307" s="18" t="s">
        <v>188</v>
      </c>
      <c r="I307" s="56">
        <v>0.3743055555555555</v>
      </c>
      <c r="J307" s="51">
        <f t="shared" si="40"/>
        <v>36.485092268872322</v>
      </c>
      <c r="K307" s="59">
        <v>0.06</v>
      </c>
      <c r="L307" s="51">
        <f t="shared" si="41"/>
        <v>47.334952122680782</v>
      </c>
      <c r="M307" s="51">
        <v>0.27</v>
      </c>
      <c r="N307" s="51">
        <f t="shared" si="42"/>
        <v>63.750612633917001</v>
      </c>
      <c r="O307" s="59">
        <v>0.75</v>
      </c>
      <c r="P307" s="51" t="s">
        <v>203</v>
      </c>
      <c r="Q307" s="51" t="s">
        <v>203</v>
      </c>
      <c r="R307" s="18" t="s">
        <v>189</v>
      </c>
      <c r="S307" s="18" t="s">
        <v>242</v>
      </c>
      <c r="T307" s="18" t="s">
        <v>189</v>
      </c>
    </row>
    <row r="308" spans="1:20" x14ac:dyDescent="0.25">
      <c r="A308" s="18" t="s">
        <v>95</v>
      </c>
      <c r="B308" s="19" t="s">
        <v>928</v>
      </c>
      <c r="C308" s="18" t="s">
        <v>765</v>
      </c>
      <c r="D308" s="18" t="s">
        <v>777</v>
      </c>
      <c r="E308" s="48">
        <v>38299</v>
      </c>
      <c r="F308" s="48">
        <v>38303</v>
      </c>
      <c r="G308" s="58" t="s">
        <v>203</v>
      </c>
      <c r="H308" s="18" t="s">
        <v>188</v>
      </c>
      <c r="I308" s="56">
        <v>0.44166666666666665</v>
      </c>
      <c r="J308" s="51">
        <f t="shared" si="40"/>
        <v>33.560216455957459</v>
      </c>
      <c r="K308" s="59">
        <v>0.04</v>
      </c>
      <c r="L308" s="51">
        <f t="shared" si="41"/>
        <v>47.062707309795286</v>
      </c>
      <c r="M308" s="51">
        <v>0.26</v>
      </c>
      <c r="N308" s="51">
        <f t="shared" si="42"/>
        <v>62.92391689498254</v>
      </c>
      <c r="O308" s="59">
        <v>0.62</v>
      </c>
      <c r="P308" s="51" t="s">
        <v>203</v>
      </c>
      <c r="Q308" s="51" t="s">
        <v>203</v>
      </c>
      <c r="R308" s="18" t="s">
        <v>189</v>
      </c>
      <c r="S308" s="18" t="s">
        <v>242</v>
      </c>
      <c r="T308" s="18" t="s">
        <v>189</v>
      </c>
    </row>
    <row r="309" spans="1:20" x14ac:dyDescent="0.25">
      <c r="A309" s="18" t="s">
        <v>95</v>
      </c>
      <c r="B309" s="19" t="s">
        <v>928</v>
      </c>
      <c r="C309" s="18" t="s">
        <v>766</v>
      </c>
      <c r="D309" s="18" t="s">
        <v>777</v>
      </c>
      <c r="E309" s="48">
        <v>38299</v>
      </c>
      <c r="F309" s="48">
        <v>38303</v>
      </c>
      <c r="G309" s="58" t="s">
        <v>203</v>
      </c>
      <c r="H309" s="18" t="s">
        <v>188</v>
      </c>
      <c r="I309" s="56">
        <v>0.44375000000000003</v>
      </c>
      <c r="J309" s="51">
        <f t="shared" si="40"/>
        <v>23.560000000000002</v>
      </c>
      <c r="K309" s="59">
        <v>0.01</v>
      </c>
      <c r="L309" s="51">
        <f t="shared" si="41"/>
        <v>44.800097311826491</v>
      </c>
      <c r="M309" s="51">
        <v>0.19</v>
      </c>
      <c r="N309" s="51">
        <f t="shared" si="42"/>
        <v>62.160033436347987</v>
      </c>
      <c r="O309" s="59">
        <v>0.52</v>
      </c>
      <c r="P309" s="51" t="s">
        <v>203</v>
      </c>
      <c r="Q309" s="51" t="s">
        <v>203</v>
      </c>
      <c r="R309" s="18" t="s">
        <v>189</v>
      </c>
      <c r="S309" s="18" t="s">
        <v>242</v>
      </c>
      <c r="T309" s="18" t="s">
        <v>189</v>
      </c>
    </row>
    <row r="310" spans="1:20" x14ac:dyDescent="0.25">
      <c r="A310" s="18" t="s">
        <v>95</v>
      </c>
      <c r="B310" s="19" t="s">
        <v>928</v>
      </c>
      <c r="C310" s="18" t="s">
        <v>767</v>
      </c>
      <c r="D310" s="18" t="s">
        <v>777</v>
      </c>
      <c r="E310" s="48">
        <v>38299</v>
      </c>
      <c r="F310" s="48">
        <v>38303</v>
      </c>
      <c r="G310" s="58" t="s">
        <v>203</v>
      </c>
      <c r="H310" s="18" t="s">
        <v>188</v>
      </c>
      <c r="I310" s="56">
        <v>0.39027777777777778</v>
      </c>
      <c r="J310" s="51">
        <f t="shared" si="40"/>
        <v>31.4849840408936</v>
      </c>
      <c r="K310" s="59">
        <v>0.03</v>
      </c>
      <c r="L310" s="51">
        <f t="shared" si="41"/>
        <v>46.485308724829778</v>
      </c>
      <c r="M310" s="51">
        <v>0.24</v>
      </c>
      <c r="N310" s="51">
        <f t="shared" si="42"/>
        <v>62.853298350107671</v>
      </c>
      <c r="O310" s="59">
        <v>0.61</v>
      </c>
      <c r="P310" s="51" t="s">
        <v>203</v>
      </c>
      <c r="Q310" s="51" t="s">
        <v>203</v>
      </c>
      <c r="R310" s="18" t="s">
        <v>189</v>
      </c>
      <c r="S310" s="18" t="s">
        <v>242</v>
      </c>
      <c r="T310" s="18" t="s">
        <v>189</v>
      </c>
    </row>
    <row r="311" spans="1:20" x14ac:dyDescent="0.25">
      <c r="A311" s="18" t="s">
        <v>95</v>
      </c>
      <c r="B311" s="19" t="s">
        <v>928</v>
      </c>
      <c r="C311" s="18" t="s">
        <v>768</v>
      </c>
      <c r="D311" s="18" t="s">
        <v>777</v>
      </c>
      <c r="E311" s="48">
        <v>38299</v>
      </c>
      <c r="F311" s="48">
        <v>38303</v>
      </c>
      <c r="G311" s="58" t="s">
        <v>203</v>
      </c>
      <c r="H311" s="18" t="s">
        <v>188</v>
      </c>
      <c r="I311" s="56">
        <v>0.39513888888888887</v>
      </c>
      <c r="J311" s="51">
        <f t="shared" si="40"/>
        <v>35.169891772021273</v>
      </c>
      <c r="K311" s="59">
        <v>0.05</v>
      </c>
      <c r="L311" s="51">
        <f t="shared" si="41"/>
        <v>47.597294900594264</v>
      </c>
      <c r="M311" s="51">
        <v>0.28000000000000003</v>
      </c>
      <c r="N311" s="51">
        <f t="shared" si="42"/>
        <v>64.084850188786504</v>
      </c>
      <c r="O311" s="59">
        <v>0.81</v>
      </c>
      <c r="P311" s="51" t="s">
        <v>203</v>
      </c>
      <c r="Q311" s="51" t="s">
        <v>203</v>
      </c>
      <c r="R311" s="18" t="s">
        <v>189</v>
      </c>
      <c r="S311" s="18" t="s">
        <v>242</v>
      </c>
      <c r="T311" s="18" t="s">
        <v>189</v>
      </c>
    </row>
    <row r="312" spans="1:20" x14ac:dyDescent="0.25">
      <c r="A312" s="18" t="s">
        <v>95</v>
      </c>
      <c r="B312" s="19" t="s">
        <v>928</v>
      </c>
      <c r="C312" s="18" t="s">
        <v>769</v>
      </c>
      <c r="D312" s="18" t="s">
        <v>777</v>
      </c>
      <c r="E312" s="48">
        <v>38299</v>
      </c>
      <c r="F312" s="48">
        <v>38303</v>
      </c>
      <c r="G312" s="58" t="s">
        <v>203</v>
      </c>
      <c r="H312" s="18" t="s">
        <v>188</v>
      </c>
      <c r="I312" s="56">
        <v>0.3743055555555555</v>
      </c>
      <c r="J312" s="51">
        <f t="shared" si="40"/>
        <v>33.560216455957459</v>
      </c>
      <c r="K312" s="59">
        <v>0.04</v>
      </c>
      <c r="L312" s="51">
        <f t="shared" si="41"/>
        <v>46.178299356252225</v>
      </c>
      <c r="M312" s="51">
        <v>0.23</v>
      </c>
      <c r="N312" s="51">
        <f t="shared" si="42"/>
        <v>62.634279935629372</v>
      </c>
      <c r="O312" s="59">
        <v>0.57999999999999996</v>
      </c>
      <c r="P312" s="51" t="s">
        <v>203</v>
      </c>
      <c r="Q312" s="51" t="s">
        <v>203</v>
      </c>
      <c r="R312" s="18" t="s">
        <v>189</v>
      </c>
      <c r="S312" s="18" t="s">
        <v>242</v>
      </c>
      <c r="T312" s="18" t="s">
        <v>189</v>
      </c>
    </row>
    <row r="313" spans="1:20" x14ac:dyDescent="0.25">
      <c r="A313" s="18" t="s">
        <v>95</v>
      </c>
      <c r="B313" s="19" t="s">
        <v>928</v>
      </c>
      <c r="C313" s="18" t="s">
        <v>770</v>
      </c>
      <c r="D313" s="18" t="s">
        <v>777</v>
      </c>
      <c r="E313" s="48">
        <v>38299</v>
      </c>
      <c r="F313" s="48">
        <v>38303</v>
      </c>
      <c r="G313" s="58" t="s">
        <v>203</v>
      </c>
      <c r="H313" s="18" t="s">
        <v>188</v>
      </c>
      <c r="I313" s="56">
        <v>0.3756944444444445</v>
      </c>
      <c r="J313" s="51">
        <f t="shared" si="40"/>
        <v>31.4849840408936</v>
      </c>
      <c r="K313" s="59">
        <v>0.03</v>
      </c>
      <c r="L313" s="51">
        <f t="shared" si="41"/>
        <v>44.800097311826491</v>
      </c>
      <c r="M313" s="51">
        <v>0.19</v>
      </c>
      <c r="N313" s="51">
        <f t="shared" si="42"/>
        <v>62.323937598229691</v>
      </c>
      <c r="O313" s="59">
        <v>0.54</v>
      </c>
      <c r="P313" s="51" t="s">
        <v>203</v>
      </c>
      <c r="Q313" s="51" t="s">
        <v>203</v>
      </c>
      <c r="R313" s="18" t="s">
        <v>189</v>
      </c>
      <c r="S313" s="18" t="s">
        <v>242</v>
      </c>
      <c r="T313" s="18" t="s">
        <v>189</v>
      </c>
    </row>
    <row r="314" spans="1:20" x14ac:dyDescent="0.25">
      <c r="A314" s="18" t="s">
        <v>95</v>
      </c>
      <c r="B314" s="19" t="s">
        <v>928</v>
      </c>
      <c r="C314" s="18" t="s">
        <v>771</v>
      </c>
      <c r="D314" s="18" t="s">
        <v>777</v>
      </c>
      <c r="E314" s="48">
        <v>38299</v>
      </c>
      <c r="F314" s="48">
        <v>38303</v>
      </c>
      <c r="G314" s="58" t="s">
        <v>203</v>
      </c>
      <c r="H314" s="18" t="s">
        <v>188</v>
      </c>
      <c r="I314" s="56">
        <v>0.30624999999999997</v>
      </c>
      <c r="J314" s="51">
        <f t="shared" si="40"/>
        <v>36.485092268872322</v>
      </c>
      <c r="K314" s="59">
        <v>0.06</v>
      </c>
      <c r="L314" s="51">
        <f t="shared" si="41"/>
        <v>45.522062485530398</v>
      </c>
      <c r="M314" s="51">
        <v>0.21</v>
      </c>
      <c r="N314" s="51">
        <f t="shared" si="42"/>
        <v>63.750612633917001</v>
      </c>
      <c r="O314" s="59">
        <v>0.75</v>
      </c>
      <c r="P314" s="51" t="s">
        <v>203</v>
      </c>
      <c r="Q314" s="51" t="s">
        <v>203</v>
      </c>
      <c r="R314" s="18" t="s">
        <v>189</v>
      </c>
      <c r="S314" s="18" t="s">
        <v>242</v>
      </c>
      <c r="T314" s="18" t="s">
        <v>189</v>
      </c>
    </row>
    <row r="315" spans="1:20" x14ac:dyDescent="0.25">
      <c r="A315" s="18" t="s">
        <v>95</v>
      </c>
      <c r="B315" s="19" t="s">
        <v>928</v>
      </c>
      <c r="C315" s="18" t="s">
        <v>772</v>
      </c>
      <c r="D315" s="18" t="s">
        <v>777</v>
      </c>
      <c r="E315" s="48">
        <v>38299</v>
      </c>
      <c r="F315" s="48">
        <v>38303</v>
      </c>
      <c r="G315" s="58" t="s">
        <v>203</v>
      </c>
      <c r="H315" s="18" t="s">
        <v>188</v>
      </c>
      <c r="I315" s="56">
        <v>0.30555555555555552</v>
      </c>
      <c r="J315" s="51">
        <f t="shared" si="40"/>
        <v>28.560108227978731</v>
      </c>
      <c r="K315" s="59">
        <v>0.02</v>
      </c>
      <c r="L315" s="51">
        <f t="shared" si="41"/>
        <v>43.094875812914871</v>
      </c>
      <c r="M315" s="51">
        <v>0.15</v>
      </c>
      <c r="N315" s="51">
        <f t="shared" si="42"/>
        <v>61.127838567197358</v>
      </c>
      <c r="O315" s="59">
        <v>0.41</v>
      </c>
      <c r="P315" s="51" t="s">
        <v>203</v>
      </c>
      <c r="Q315" s="51" t="s">
        <v>203</v>
      </c>
      <c r="R315" s="18" t="s">
        <v>189</v>
      </c>
      <c r="S315" s="18" t="s">
        <v>242</v>
      </c>
      <c r="T315" s="18" t="s">
        <v>189</v>
      </c>
    </row>
    <row r="316" spans="1:20" x14ac:dyDescent="0.25">
      <c r="A316" s="18" t="s">
        <v>95</v>
      </c>
      <c r="B316" s="19" t="s">
        <v>928</v>
      </c>
      <c r="C316" s="18" t="s">
        <v>773</v>
      </c>
      <c r="D316" s="18" t="s">
        <v>777</v>
      </c>
      <c r="E316" s="48">
        <v>38299</v>
      </c>
      <c r="F316" s="48">
        <v>38303</v>
      </c>
      <c r="G316" s="58" t="s">
        <v>203</v>
      </c>
      <c r="H316" s="18" t="s">
        <v>188</v>
      </c>
      <c r="I316" s="56">
        <v>0.43958333333333338</v>
      </c>
      <c r="J316" s="51">
        <f t="shared" si="40"/>
        <v>39.409968081787184</v>
      </c>
      <c r="K316" s="59">
        <v>0.09</v>
      </c>
      <c r="L316" s="51">
        <f t="shared" si="41"/>
        <v>51.634156889273619</v>
      </c>
      <c r="M316" s="51">
        <v>0.49</v>
      </c>
      <c r="N316" s="51">
        <f t="shared" si="42"/>
        <v>66.072099696478688</v>
      </c>
      <c r="O316" s="59">
        <v>1.28</v>
      </c>
      <c r="P316" s="51" t="s">
        <v>203</v>
      </c>
      <c r="Q316" s="51" t="s">
        <v>203</v>
      </c>
      <c r="R316" s="18" t="s">
        <v>189</v>
      </c>
      <c r="S316" s="18" t="s">
        <v>242</v>
      </c>
      <c r="T316" s="18" t="s">
        <v>189</v>
      </c>
    </row>
    <row r="317" spans="1:20" x14ac:dyDescent="0.25">
      <c r="A317" s="18" t="s">
        <v>95</v>
      </c>
      <c r="B317" s="19" t="s">
        <v>928</v>
      </c>
      <c r="C317" s="18" t="s">
        <v>774</v>
      </c>
      <c r="D317" s="18" t="s">
        <v>777</v>
      </c>
      <c r="E317" s="48">
        <v>38299</v>
      </c>
      <c r="F317" s="48">
        <v>38303</v>
      </c>
      <c r="G317" s="58" t="s">
        <v>203</v>
      </c>
      <c r="H317" s="18" t="s">
        <v>188</v>
      </c>
      <c r="I317" s="56">
        <v>0.44166666666666665</v>
      </c>
      <c r="J317" s="51">
        <f t="shared" si="40"/>
        <v>37.597078444636807</v>
      </c>
      <c r="K317" s="59">
        <v>7.0000000000000007E-2</v>
      </c>
      <c r="L317" s="51">
        <f t="shared" si="41"/>
        <v>48.99786481207186</v>
      </c>
      <c r="M317" s="51">
        <v>0.34</v>
      </c>
      <c r="N317" s="51">
        <f t="shared" si="42"/>
        <v>64.731278535996992</v>
      </c>
      <c r="O317" s="59">
        <v>0.94</v>
      </c>
      <c r="P317" s="51" t="s">
        <v>203</v>
      </c>
      <c r="Q317" s="51" t="s">
        <v>203</v>
      </c>
      <c r="R317" s="18" t="s">
        <v>189</v>
      </c>
      <c r="S317" s="18" t="s">
        <v>242</v>
      </c>
      <c r="T317" s="18" t="s">
        <v>189</v>
      </c>
    </row>
    <row r="318" spans="1:20" x14ac:dyDescent="0.25">
      <c r="A318" s="18" t="s">
        <v>95</v>
      </c>
      <c r="B318" s="19" t="s">
        <v>928</v>
      </c>
      <c r="C318" s="18" t="s">
        <v>775</v>
      </c>
      <c r="D318" s="18" t="s">
        <v>777</v>
      </c>
      <c r="E318" s="48">
        <v>38299</v>
      </c>
      <c r="F318" s="48">
        <v>38303</v>
      </c>
      <c r="G318" s="58" t="s">
        <v>203</v>
      </c>
      <c r="H318" s="18" t="s">
        <v>211</v>
      </c>
      <c r="I318" s="56">
        <v>0.15347222222222223</v>
      </c>
      <c r="J318" s="51">
        <f t="shared" si="40"/>
        <v>23.560000000000002</v>
      </c>
      <c r="K318" s="59">
        <v>0.01</v>
      </c>
      <c r="L318" s="51">
        <f t="shared" si="41"/>
        <v>39.409968081787184</v>
      </c>
      <c r="M318" s="51">
        <v>0.09</v>
      </c>
      <c r="N318" s="51">
        <f t="shared" si="42"/>
        <v>58.979400086720375</v>
      </c>
      <c r="O318" s="59">
        <v>0.25</v>
      </c>
      <c r="P318" s="51" t="s">
        <v>203</v>
      </c>
      <c r="Q318" s="51" t="s">
        <v>203</v>
      </c>
      <c r="R318" s="18" t="s">
        <v>189</v>
      </c>
      <c r="S318" s="18" t="s">
        <v>242</v>
      </c>
      <c r="T318" s="18" t="s">
        <v>189</v>
      </c>
    </row>
    <row r="319" spans="1:20" x14ac:dyDescent="0.25">
      <c r="A319" s="18" t="s">
        <v>95</v>
      </c>
      <c r="B319" s="19" t="s">
        <v>928</v>
      </c>
      <c r="C319" s="18" t="s">
        <v>776</v>
      </c>
      <c r="D319" s="18" t="s">
        <v>777</v>
      </c>
      <c r="E319" s="48">
        <v>38299</v>
      </c>
      <c r="F319" s="48">
        <v>38303</v>
      </c>
      <c r="G319" s="58" t="s">
        <v>203</v>
      </c>
      <c r="H319" s="18" t="s">
        <v>211</v>
      </c>
      <c r="I319" s="56">
        <v>0.15486111111111112</v>
      </c>
      <c r="J319" s="60">
        <v>0</v>
      </c>
      <c r="K319" s="60">
        <v>0</v>
      </c>
      <c r="L319" s="51">
        <f t="shared" si="41"/>
        <v>36.485092268872322</v>
      </c>
      <c r="M319" s="51">
        <v>0.06</v>
      </c>
      <c r="N319" s="51">
        <f t="shared" si="42"/>
        <v>56.760912590556813</v>
      </c>
      <c r="O319" s="59">
        <v>0.15</v>
      </c>
      <c r="P319" s="51" t="s">
        <v>203</v>
      </c>
      <c r="Q319" s="51" t="s">
        <v>203</v>
      </c>
      <c r="R319" s="18" t="s">
        <v>189</v>
      </c>
      <c r="S319" s="18" t="s">
        <v>242</v>
      </c>
      <c r="T319" s="18" t="s">
        <v>189</v>
      </c>
    </row>
    <row r="320" spans="1:20" ht="30" x14ac:dyDescent="0.25">
      <c r="A320" s="18" t="s">
        <v>94</v>
      </c>
      <c r="B320" s="18" t="s">
        <v>304</v>
      </c>
      <c r="C320" s="18" t="s">
        <v>309</v>
      </c>
      <c r="D320" s="18" t="s">
        <v>308</v>
      </c>
      <c r="E320" s="43">
        <v>37922</v>
      </c>
      <c r="F320" s="43">
        <v>37922</v>
      </c>
      <c r="G320" s="64" t="s">
        <v>203</v>
      </c>
      <c r="H320" s="18" t="s">
        <v>188</v>
      </c>
      <c r="I320" s="56">
        <v>0.29375000000000001</v>
      </c>
      <c r="J320" s="44">
        <f t="shared" ref="J320:J348" si="43">16.61*LOG10(K320/100)+90</f>
        <v>54.207078444636807</v>
      </c>
      <c r="K320" s="44">
        <v>0.7</v>
      </c>
      <c r="L320" s="44">
        <f t="shared" si="41"/>
        <v>77.132387169466583</v>
      </c>
      <c r="M320" s="44">
        <v>16.8</v>
      </c>
      <c r="N320" s="44">
        <f t="shared" si="42"/>
        <v>81.031443726201829</v>
      </c>
      <c r="O320" s="44">
        <v>40.1</v>
      </c>
      <c r="P320" s="44" t="s">
        <v>203</v>
      </c>
      <c r="Q320" s="44" t="s">
        <v>203</v>
      </c>
      <c r="R320" s="18" t="s">
        <v>187</v>
      </c>
      <c r="S320" s="18" t="s">
        <v>453</v>
      </c>
      <c r="T320" s="18" t="s">
        <v>189</v>
      </c>
    </row>
    <row r="321" spans="1:20" ht="30" x14ac:dyDescent="0.25">
      <c r="A321" s="18" t="s">
        <v>94</v>
      </c>
      <c r="B321" s="18" t="s">
        <v>304</v>
      </c>
      <c r="C321" s="18" t="s">
        <v>310</v>
      </c>
      <c r="D321" s="18" t="s">
        <v>308</v>
      </c>
      <c r="E321" s="43">
        <v>37922</v>
      </c>
      <c r="F321" s="43">
        <v>37922</v>
      </c>
      <c r="G321" s="64" t="s">
        <v>203</v>
      </c>
      <c r="H321" s="18" t="s">
        <v>211</v>
      </c>
      <c r="I321" s="56">
        <v>0.28611111111111115</v>
      </c>
      <c r="J321" s="44">
        <f t="shared" si="43"/>
        <v>51.779891772021273</v>
      </c>
      <c r="K321" s="44">
        <v>0.5</v>
      </c>
      <c r="L321" s="44">
        <f t="shared" si="41"/>
        <v>77.827722408774065</v>
      </c>
      <c r="M321" s="44">
        <v>18.5</v>
      </c>
      <c r="N321" s="44">
        <f t="shared" si="42"/>
        <v>80.634810853944103</v>
      </c>
      <c r="O321" s="44">
        <v>36.6</v>
      </c>
      <c r="P321" s="44" t="s">
        <v>203</v>
      </c>
      <c r="Q321" s="44" t="s">
        <v>203</v>
      </c>
      <c r="R321" s="18" t="s">
        <v>187</v>
      </c>
      <c r="S321" s="18" t="s">
        <v>453</v>
      </c>
      <c r="T321" s="18" t="s">
        <v>189</v>
      </c>
    </row>
    <row r="322" spans="1:20" ht="30" x14ac:dyDescent="0.25">
      <c r="A322" s="18" t="s">
        <v>94</v>
      </c>
      <c r="B322" s="18" t="s">
        <v>304</v>
      </c>
      <c r="C322" s="18" t="s">
        <v>311</v>
      </c>
      <c r="D322" s="18" t="s">
        <v>308</v>
      </c>
      <c r="E322" s="43">
        <v>37922</v>
      </c>
      <c r="F322" s="43">
        <v>37922</v>
      </c>
      <c r="G322" s="64" t="s">
        <v>203</v>
      </c>
      <c r="H322" s="18" t="s">
        <v>188</v>
      </c>
      <c r="I322" s="56">
        <v>0.30486111111111108</v>
      </c>
      <c r="J322" s="44">
        <f t="shared" si="43"/>
        <v>40.17</v>
      </c>
      <c r="K322" s="44">
        <v>0.1</v>
      </c>
      <c r="L322" s="44">
        <f t="shared" si="41"/>
        <v>83.170494962119776</v>
      </c>
      <c r="M322" s="44">
        <v>38.799999999999997</v>
      </c>
      <c r="N322" s="44">
        <f t="shared" si="42"/>
        <v>84.052560487484513</v>
      </c>
      <c r="O322" s="44">
        <v>80.400000000000006</v>
      </c>
      <c r="P322" s="44" t="s">
        <v>203</v>
      </c>
      <c r="Q322" s="44" t="s">
        <v>203</v>
      </c>
      <c r="R322" s="18" t="s">
        <v>187</v>
      </c>
      <c r="S322" s="18" t="s">
        <v>453</v>
      </c>
      <c r="T322" s="18" t="s">
        <v>189</v>
      </c>
    </row>
    <row r="323" spans="1:20" ht="30" x14ac:dyDescent="0.25">
      <c r="A323" s="18" t="s">
        <v>94</v>
      </c>
      <c r="B323" s="18" t="s">
        <v>304</v>
      </c>
      <c r="C323" s="18" t="s">
        <v>312</v>
      </c>
      <c r="D323" s="18" t="s">
        <v>308</v>
      </c>
      <c r="E323" s="43">
        <v>37922</v>
      </c>
      <c r="F323" s="43">
        <v>37922</v>
      </c>
      <c r="G323" s="64" t="s">
        <v>203</v>
      </c>
      <c r="H323" s="18" t="s">
        <v>188</v>
      </c>
      <c r="I323" s="56">
        <v>0.30208333333333331</v>
      </c>
      <c r="J323" s="44">
        <f t="shared" si="43"/>
        <v>53.095092268872328</v>
      </c>
      <c r="K323" s="44">
        <v>0.6</v>
      </c>
      <c r="L323" s="44">
        <f t="shared" si="41"/>
        <v>82.769103327227199</v>
      </c>
      <c r="M323" s="44">
        <v>36.700000000000003</v>
      </c>
      <c r="N323" s="44">
        <f t="shared" si="42"/>
        <v>83.83661435153617</v>
      </c>
      <c r="O323" s="44">
        <v>76.5</v>
      </c>
      <c r="P323" s="44" t="s">
        <v>203</v>
      </c>
      <c r="Q323" s="44" t="s">
        <v>203</v>
      </c>
      <c r="R323" s="18" t="s">
        <v>187</v>
      </c>
      <c r="S323" s="18" t="s">
        <v>453</v>
      </c>
      <c r="T323" s="18" t="s">
        <v>189</v>
      </c>
    </row>
    <row r="324" spans="1:20" ht="30" x14ac:dyDescent="0.25">
      <c r="A324" s="18" t="s">
        <v>94</v>
      </c>
      <c r="B324" s="18" t="s">
        <v>304</v>
      </c>
      <c r="C324" s="18" t="s">
        <v>313</v>
      </c>
      <c r="D324" s="18" t="s">
        <v>308</v>
      </c>
      <c r="E324" s="43">
        <v>37922</v>
      </c>
      <c r="F324" s="43">
        <v>37922</v>
      </c>
      <c r="G324" s="64" t="s">
        <v>203</v>
      </c>
      <c r="H324" s="18" t="s">
        <v>188</v>
      </c>
      <c r="I324" s="56">
        <v>0.2986111111111111</v>
      </c>
      <c r="J324" s="44">
        <f t="shared" si="43"/>
        <v>40.17</v>
      </c>
      <c r="K324" s="44">
        <v>0.1</v>
      </c>
      <c r="L324" s="44">
        <f t="shared" si="41"/>
        <v>83.962063958429397</v>
      </c>
      <c r="M324" s="44">
        <v>43.3</v>
      </c>
      <c r="N324" s="44">
        <f t="shared" si="42"/>
        <v>84.758911364017933</v>
      </c>
      <c r="O324" s="44">
        <v>94.6</v>
      </c>
      <c r="P324" s="44" t="s">
        <v>203</v>
      </c>
      <c r="Q324" s="44" t="s">
        <v>203</v>
      </c>
      <c r="R324" s="18" t="s">
        <v>187</v>
      </c>
      <c r="S324" s="18" t="s">
        <v>453</v>
      </c>
      <c r="T324" s="18" t="s">
        <v>189</v>
      </c>
    </row>
    <row r="325" spans="1:20" ht="30" x14ac:dyDescent="0.25">
      <c r="A325" s="18" t="s">
        <v>94</v>
      </c>
      <c r="B325" s="18" t="s">
        <v>304</v>
      </c>
      <c r="C325" s="18" t="s">
        <v>314</v>
      </c>
      <c r="D325" s="18" t="s">
        <v>308</v>
      </c>
      <c r="E325" s="43">
        <v>37922</v>
      </c>
      <c r="F325" s="43">
        <v>37922</v>
      </c>
      <c r="G325" s="64" t="s">
        <v>203</v>
      </c>
      <c r="H325" s="18" t="s">
        <v>188</v>
      </c>
      <c r="I325" s="56">
        <v>0.30624999999999997</v>
      </c>
      <c r="J325" s="44">
        <f t="shared" si="43"/>
        <v>55.170324683936187</v>
      </c>
      <c r="K325" s="44">
        <v>0.8</v>
      </c>
      <c r="L325" s="44">
        <f t="shared" si="41"/>
        <v>81.193743685397294</v>
      </c>
      <c r="M325" s="44">
        <v>29.5</v>
      </c>
      <c r="N325" s="44">
        <f t="shared" si="42"/>
        <v>82.604224834232127</v>
      </c>
      <c r="O325" s="44">
        <v>57.6</v>
      </c>
      <c r="P325" s="44" t="s">
        <v>203</v>
      </c>
      <c r="Q325" s="44" t="s">
        <v>203</v>
      </c>
      <c r="R325" s="18" t="s">
        <v>187</v>
      </c>
      <c r="S325" s="18" t="s">
        <v>453</v>
      </c>
      <c r="T325" s="18" t="s">
        <v>189</v>
      </c>
    </row>
    <row r="326" spans="1:20" ht="30" x14ac:dyDescent="0.25">
      <c r="A326" s="18" t="s">
        <v>94</v>
      </c>
      <c r="B326" s="18" t="s">
        <v>304</v>
      </c>
      <c r="C326" s="18" t="s">
        <v>315</v>
      </c>
      <c r="D326" s="18" t="s">
        <v>308</v>
      </c>
      <c r="E326" s="43">
        <v>37922</v>
      </c>
      <c r="F326" s="43">
        <v>37922</v>
      </c>
      <c r="G326" s="64" t="s">
        <v>203</v>
      </c>
      <c r="H326" s="18" t="s">
        <v>188</v>
      </c>
      <c r="I326" s="56">
        <v>0.29236111111111113</v>
      </c>
      <c r="J326" s="44">
        <f t="shared" si="43"/>
        <v>83.945385034595688</v>
      </c>
      <c r="K326" s="44">
        <v>43.2</v>
      </c>
      <c r="L326" s="44">
        <f t="shared" si="41"/>
        <v>88.067616437901592</v>
      </c>
      <c r="M326" s="44">
        <v>76.5</v>
      </c>
      <c r="N326" s="44">
        <f t="shared" si="42"/>
        <v>89.49324093098727</v>
      </c>
      <c r="O326" s="44">
        <v>281.39999999999998</v>
      </c>
      <c r="P326" s="44" t="s">
        <v>203</v>
      </c>
      <c r="Q326" s="44" t="s">
        <v>203</v>
      </c>
      <c r="R326" s="18" t="s">
        <v>187</v>
      </c>
      <c r="S326" s="18" t="s">
        <v>453</v>
      </c>
      <c r="T326" s="18" t="s">
        <v>189</v>
      </c>
    </row>
    <row r="327" spans="1:20" ht="30" x14ac:dyDescent="0.25">
      <c r="A327" s="18" t="s">
        <v>94</v>
      </c>
      <c r="B327" s="18" t="s">
        <v>304</v>
      </c>
      <c r="C327" s="18" t="s">
        <v>316</v>
      </c>
      <c r="D327" s="18" t="s">
        <v>308</v>
      </c>
      <c r="E327" s="43">
        <v>37922</v>
      </c>
      <c r="F327" s="43">
        <v>37922</v>
      </c>
      <c r="G327" s="64" t="s">
        <v>203</v>
      </c>
      <c r="H327" s="18" t="s">
        <v>188</v>
      </c>
      <c r="I327" s="56">
        <v>0.29305555555555557</v>
      </c>
      <c r="J327" s="44">
        <f t="shared" si="43"/>
        <v>63.672707309795285</v>
      </c>
      <c r="K327" s="44">
        <v>2.6</v>
      </c>
      <c r="L327" s="44">
        <f t="shared" si="41"/>
        <v>83.281192244522785</v>
      </c>
      <c r="M327" s="44">
        <v>39.4</v>
      </c>
      <c r="N327" s="44">
        <f t="shared" si="42"/>
        <v>84.698816437464998</v>
      </c>
      <c r="O327" s="44">
        <v>93.3</v>
      </c>
      <c r="P327" s="44" t="s">
        <v>203</v>
      </c>
      <c r="Q327" s="44" t="s">
        <v>203</v>
      </c>
      <c r="R327" s="18" t="s">
        <v>187</v>
      </c>
      <c r="S327" s="18" t="s">
        <v>453</v>
      </c>
      <c r="T327" s="18" t="s">
        <v>189</v>
      </c>
    </row>
    <row r="328" spans="1:20" ht="30" x14ac:dyDescent="0.25">
      <c r="A328" s="18" t="s">
        <v>94</v>
      </c>
      <c r="B328" s="18" t="s">
        <v>304</v>
      </c>
      <c r="C328" s="18" t="s">
        <v>317</v>
      </c>
      <c r="D328" s="18" t="s">
        <v>308</v>
      </c>
      <c r="E328" s="43">
        <v>37922</v>
      </c>
      <c r="F328" s="43">
        <v>37922</v>
      </c>
      <c r="G328" s="64" t="s">
        <v>203</v>
      </c>
      <c r="H328" s="18" t="s">
        <v>188</v>
      </c>
      <c r="I328" s="56">
        <v>0.29236111111111113</v>
      </c>
      <c r="J328" s="44">
        <f t="shared" si="43"/>
        <v>62.467640728456843</v>
      </c>
      <c r="K328" s="44">
        <v>2.2000000000000002</v>
      </c>
      <c r="L328" s="44">
        <f t="shared" si="41"/>
        <v>82.34405400094802</v>
      </c>
      <c r="M328" s="44">
        <v>34.6</v>
      </c>
      <c r="N328" s="44">
        <f t="shared" si="42"/>
        <v>84.454685851318203</v>
      </c>
      <c r="O328" s="44">
        <v>88.2</v>
      </c>
      <c r="P328" s="44" t="s">
        <v>203</v>
      </c>
      <c r="Q328" s="44" t="s">
        <v>203</v>
      </c>
      <c r="R328" s="18" t="s">
        <v>187</v>
      </c>
      <c r="S328" s="18" t="s">
        <v>453</v>
      </c>
      <c r="T328" s="18" t="s">
        <v>189</v>
      </c>
    </row>
    <row r="329" spans="1:20" ht="30" x14ac:dyDescent="0.25">
      <c r="A329" s="18" t="s">
        <v>94</v>
      </c>
      <c r="B329" s="18" t="s">
        <v>304</v>
      </c>
      <c r="C329" s="18" t="s">
        <v>318</v>
      </c>
      <c r="D329" s="18" t="s">
        <v>308</v>
      </c>
      <c r="E329" s="43">
        <v>37922</v>
      </c>
      <c r="F329" s="43">
        <v>37922</v>
      </c>
      <c r="G329" s="64" t="s">
        <v>203</v>
      </c>
      <c r="H329" s="18" t="s">
        <v>188</v>
      </c>
      <c r="I329" s="56">
        <v>0.29444444444444445</v>
      </c>
      <c r="J329" s="44">
        <f t="shared" si="43"/>
        <v>53.095092268872328</v>
      </c>
      <c r="K329" s="44">
        <v>0.6</v>
      </c>
      <c r="L329" s="44">
        <f t="shared" si="41"/>
        <v>81.38676205942329</v>
      </c>
      <c r="M329" s="44">
        <v>30.3</v>
      </c>
      <c r="N329" s="44">
        <f t="shared" si="42"/>
        <v>82.909884750888153</v>
      </c>
      <c r="O329" s="44">
        <v>61.8</v>
      </c>
      <c r="P329" s="44" t="s">
        <v>203</v>
      </c>
      <c r="Q329" s="44" t="s">
        <v>203</v>
      </c>
      <c r="R329" s="18" t="s">
        <v>187</v>
      </c>
      <c r="S329" s="18" t="s">
        <v>453</v>
      </c>
      <c r="T329" s="18" t="s">
        <v>189</v>
      </c>
    </row>
    <row r="330" spans="1:20" ht="30" x14ac:dyDescent="0.25">
      <c r="A330" s="18" t="s">
        <v>94</v>
      </c>
      <c r="B330" s="18" t="s">
        <v>304</v>
      </c>
      <c r="C330" s="18" t="s">
        <v>319</v>
      </c>
      <c r="D330" s="18" t="s">
        <v>308</v>
      </c>
      <c r="E330" s="43">
        <v>37923</v>
      </c>
      <c r="F330" s="43">
        <v>37923</v>
      </c>
      <c r="G330" s="64" t="s">
        <v>203</v>
      </c>
      <c r="H330" s="18" t="s">
        <v>188</v>
      </c>
      <c r="I330" s="56">
        <v>0.33749999999999997</v>
      </c>
      <c r="J330" s="44">
        <f t="shared" si="43"/>
        <v>45.17010822797873</v>
      </c>
      <c r="K330" s="44">
        <v>0.2</v>
      </c>
      <c r="L330" s="44">
        <f t="shared" si="41"/>
        <v>81.266732146306595</v>
      </c>
      <c r="M330" s="44">
        <v>29.8</v>
      </c>
      <c r="N330" s="44">
        <f t="shared" si="42"/>
        <v>82.81036938621132</v>
      </c>
      <c r="O330" s="44">
        <v>60.4</v>
      </c>
      <c r="P330" s="44" t="s">
        <v>203</v>
      </c>
      <c r="Q330" s="44" t="s">
        <v>203</v>
      </c>
      <c r="R330" s="18" t="s">
        <v>187</v>
      </c>
      <c r="S330" s="18" t="s">
        <v>453</v>
      </c>
      <c r="T330" s="18" t="s">
        <v>189</v>
      </c>
    </row>
    <row r="331" spans="1:20" ht="30" x14ac:dyDescent="0.25">
      <c r="A331" s="18" t="s">
        <v>94</v>
      </c>
      <c r="B331" s="18" t="s">
        <v>304</v>
      </c>
      <c r="C331" s="18" t="s">
        <v>320</v>
      </c>
      <c r="D331" s="18" t="s">
        <v>308</v>
      </c>
      <c r="E331" s="43">
        <v>37923</v>
      </c>
      <c r="F331" s="43">
        <v>37923</v>
      </c>
      <c r="G331" s="64" t="s">
        <v>203</v>
      </c>
      <c r="H331" s="18" t="s">
        <v>188</v>
      </c>
      <c r="I331" s="56">
        <v>0.33680555555555558</v>
      </c>
      <c r="J331" s="44">
        <f t="shared" si="43"/>
        <v>45.17010822797873</v>
      </c>
      <c r="K331" s="44">
        <v>0.2</v>
      </c>
      <c r="L331" s="44">
        <f t="shared" si="41"/>
        <v>82.406330341791971</v>
      </c>
      <c r="M331" s="44">
        <v>34.9</v>
      </c>
      <c r="N331" s="44">
        <f t="shared" si="42"/>
        <v>83.506462351830663</v>
      </c>
      <c r="O331" s="44">
        <v>70.900000000000006</v>
      </c>
      <c r="P331" s="44" t="s">
        <v>203</v>
      </c>
      <c r="Q331" s="44" t="s">
        <v>203</v>
      </c>
      <c r="R331" s="18" t="s">
        <v>187</v>
      </c>
      <c r="S331" s="18" t="s">
        <v>453</v>
      </c>
      <c r="T331" s="18" t="s">
        <v>189</v>
      </c>
    </row>
    <row r="332" spans="1:20" ht="30" x14ac:dyDescent="0.25">
      <c r="A332" s="18" t="s">
        <v>94</v>
      </c>
      <c r="B332" s="18" t="s">
        <v>304</v>
      </c>
      <c r="C332" s="18" t="s">
        <v>321</v>
      </c>
      <c r="D332" s="18" t="s">
        <v>308</v>
      </c>
      <c r="E332" s="43">
        <v>37923</v>
      </c>
      <c r="F332" s="43">
        <v>37923</v>
      </c>
      <c r="G332" s="64" t="s">
        <v>203</v>
      </c>
      <c r="H332" s="18" t="s">
        <v>188</v>
      </c>
      <c r="I332" s="56">
        <v>0.34236111111111112</v>
      </c>
      <c r="J332" s="44">
        <f t="shared" si="43"/>
        <v>45.17010822797873</v>
      </c>
      <c r="K332" s="44">
        <v>0.2</v>
      </c>
      <c r="L332" s="44">
        <f t="shared" ref="L332:L363" si="44">16.61*LOG10(M332/100)+90</f>
        <v>82.886083696342297</v>
      </c>
      <c r="M332" s="44">
        <v>37.299999999999997</v>
      </c>
      <c r="N332" s="44">
        <f t="shared" ref="N332:N363" si="45">10*LOG10(O332/100)+85</f>
        <v>84.068735347220709</v>
      </c>
      <c r="O332" s="44">
        <v>80.7</v>
      </c>
      <c r="P332" s="44" t="s">
        <v>203</v>
      </c>
      <c r="Q332" s="44" t="s">
        <v>203</v>
      </c>
      <c r="R332" s="18" t="s">
        <v>187</v>
      </c>
      <c r="S332" s="18" t="s">
        <v>453</v>
      </c>
      <c r="T332" s="18" t="s">
        <v>189</v>
      </c>
    </row>
    <row r="333" spans="1:20" ht="30" x14ac:dyDescent="0.25">
      <c r="A333" s="18" t="s">
        <v>94</v>
      </c>
      <c r="B333" s="18" t="s">
        <v>304</v>
      </c>
      <c r="C333" s="18" t="s">
        <v>322</v>
      </c>
      <c r="D333" s="18" t="s">
        <v>308</v>
      </c>
      <c r="E333" s="43">
        <v>37923</v>
      </c>
      <c r="F333" s="43">
        <v>37923</v>
      </c>
      <c r="G333" s="64" t="s">
        <v>203</v>
      </c>
      <c r="H333" s="18" t="s">
        <v>188</v>
      </c>
      <c r="I333" s="56">
        <v>0.34166666666666662</v>
      </c>
      <c r="J333" s="44">
        <f t="shared" si="43"/>
        <v>70.713283397145815</v>
      </c>
      <c r="K333" s="44">
        <v>6.9</v>
      </c>
      <c r="L333" s="44">
        <f t="shared" si="44"/>
        <v>80.028580513800051</v>
      </c>
      <c r="M333" s="44">
        <v>25.1</v>
      </c>
      <c r="N333" s="44">
        <f t="shared" si="45"/>
        <v>90.549734583332395</v>
      </c>
      <c r="O333" s="44">
        <v>358.9</v>
      </c>
      <c r="P333" s="44" t="s">
        <v>203</v>
      </c>
      <c r="Q333" s="44" t="s">
        <v>203</v>
      </c>
      <c r="R333" s="18" t="s">
        <v>187</v>
      </c>
      <c r="S333" s="18" t="s">
        <v>453</v>
      </c>
      <c r="T333" s="18" t="s">
        <v>189</v>
      </c>
    </row>
    <row r="334" spans="1:20" ht="30" x14ac:dyDescent="0.25">
      <c r="A334" s="18" t="s">
        <v>94</v>
      </c>
      <c r="B334" s="18" t="s">
        <v>304</v>
      </c>
      <c r="C334" s="18" t="s">
        <v>323</v>
      </c>
      <c r="D334" s="18" t="s">
        <v>308</v>
      </c>
      <c r="E334" s="43">
        <v>37923</v>
      </c>
      <c r="F334" s="43">
        <v>37923</v>
      </c>
      <c r="G334" s="64" t="s">
        <v>203</v>
      </c>
      <c r="H334" s="18" t="s">
        <v>188</v>
      </c>
      <c r="I334" s="56">
        <v>0.34930555555555554</v>
      </c>
      <c r="J334" s="44">
        <f t="shared" si="43"/>
        <v>53.095092268872328</v>
      </c>
      <c r="K334" s="44">
        <v>0.6</v>
      </c>
      <c r="L334" s="44">
        <f t="shared" si="44"/>
        <v>81.045513168186261</v>
      </c>
      <c r="M334" s="44">
        <v>28.9</v>
      </c>
      <c r="N334" s="44">
        <f t="shared" si="45"/>
        <v>82.403626894942434</v>
      </c>
      <c r="O334" s="44">
        <v>55</v>
      </c>
      <c r="P334" s="44" t="s">
        <v>203</v>
      </c>
      <c r="Q334" s="44" t="s">
        <v>203</v>
      </c>
      <c r="R334" s="18" t="s">
        <v>187</v>
      </c>
      <c r="S334" s="18" t="s">
        <v>453</v>
      </c>
      <c r="T334" s="18" t="s">
        <v>189</v>
      </c>
    </row>
    <row r="335" spans="1:20" ht="30" x14ac:dyDescent="0.25">
      <c r="A335" s="18" t="s">
        <v>94</v>
      </c>
      <c r="B335" s="18" t="s">
        <v>304</v>
      </c>
      <c r="C335" s="18" t="s">
        <v>324</v>
      </c>
      <c r="D335" s="18" t="s">
        <v>308</v>
      </c>
      <c r="E335" s="43">
        <v>37923</v>
      </c>
      <c r="F335" s="43">
        <v>37923</v>
      </c>
      <c r="G335" s="64" t="s">
        <v>203</v>
      </c>
      <c r="H335" s="18" t="s">
        <v>188</v>
      </c>
      <c r="I335" s="56">
        <v>0.33888888888888885</v>
      </c>
      <c r="J335" s="44">
        <f t="shared" si="43"/>
        <v>66.597583122710148</v>
      </c>
      <c r="K335" s="44">
        <v>3.9</v>
      </c>
      <c r="L335" s="44">
        <f t="shared" si="44"/>
        <v>81.847853895919613</v>
      </c>
      <c r="M335" s="44">
        <v>32.299999999999997</v>
      </c>
      <c r="N335" s="44">
        <f t="shared" si="45"/>
        <v>83.698182079793284</v>
      </c>
      <c r="O335" s="44">
        <v>74.099999999999994</v>
      </c>
      <c r="P335" s="44" t="s">
        <v>203</v>
      </c>
      <c r="Q335" s="44" t="s">
        <v>203</v>
      </c>
      <c r="R335" s="18" t="s">
        <v>187</v>
      </c>
      <c r="S335" s="18" t="s">
        <v>453</v>
      </c>
      <c r="T335" s="18" t="s">
        <v>189</v>
      </c>
    </row>
    <row r="336" spans="1:20" ht="30" x14ac:dyDescent="0.25">
      <c r="A336" s="18" t="s">
        <v>94</v>
      </c>
      <c r="B336" s="18" t="s">
        <v>304</v>
      </c>
      <c r="C336" s="18" t="s">
        <v>325</v>
      </c>
      <c r="D336" s="18" t="s">
        <v>308</v>
      </c>
      <c r="E336" s="43">
        <v>37923</v>
      </c>
      <c r="F336" s="43">
        <v>37923</v>
      </c>
      <c r="G336" s="64" t="s">
        <v>203</v>
      </c>
      <c r="H336" s="18" t="s">
        <v>188</v>
      </c>
      <c r="I336" s="56">
        <v>0.3298611111111111</v>
      </c>
      <c r="J336" s="44">
        <f t="shared" si="43"/>
        <v>60.170432911914915</v>
      </c>
      <c r="K336" s="44">
        <v>1.6</v>
      </c>
      <c r="L336" s="44">
        <f t="shared" si="44"/>
        <v>79.614570027227828</v>
      </c>
      <c r="M336" s="44">
        <v>23.7</v>
      </c>
      <c r="N336" s="44">
        <f t="shared" si="45"/>
        <v>83.122446968003686</v>
      </c>
      <c r="O336" s="44">
        <v>64.900000000000006</v>
      </c>
      <c r="P336" s="44" t="s">
        <v>203</v>
      </c>
      <c r="Q336" s="44" t="s">
        <v>203</v>
      </c>
      <c r="R336" s="18" t="s">
        <v>187</v>
      </c>
      <c r="S336" s="18" t="s">
        <v>453</v>
      </c>
      <c r="T336" s="18" t="s">
        <v>189</v>
      </c>
    </row>
    <row r="337" spans="1:20" ht="30" x14ac:dyDescent="0.25">
      <c r="A337" s="18" t="s">
        <v>94</v>
      </c>
      <c r="B337" s="18" t="s">
        <v>304</v>
      </c>
      <c r="C337" s="18" t="s">
        <v>326</v>
      </c>
      <c r="D337" s="18" t="s">
        <v>308</v>
      </c>
      <c r="E337" s="43">
        <v>37923</v>
      </c>
      <c r="F337" s="43">
        <v>37923</v>
      </c>
      <c r="G337" s="64" t="s">
        <v>203</v>
      </c>
      <c r="H337" s="18" t="s">
        <v>188</v>
      </c>
      <c r="I337" s="56">
        <v>0.3347222222222222</v>
      </c>
      <c r="J337" s="44">
        <f t="shared" si="43"/>
        <v>64.207294900594263</v>
      </c>
      <c r="K337" s="44">
        <v>2.8</v>
      </c>
      <c r="L337" s="44">
        <f t="shared" si="44"/>
        <v>76.504719173093648</v>
      </c>
      <c r="M337" s="44">
        <v>15.4</v>
      </c>
      <c r="N337" s="44">
        <f t="shared" si="45"/>
        <v>81.803355134145633</v>
      </c>
      <c r="O337" s="44">
        <v>47.9</v>
      </c>
      <c r="P337" s="44" t="s">
        <v>203</v>
      </c>
      <c r="Q337" s="44" t="s">
        <v>203</v>
      </c>
      <c r="R337" s="18" t="s">
        <v>187</v>
      </c>
      <c r="S337" s="18" t="s">
        <v>453</v>
      </c>
      <c r="T337" s="18" t="s">
        <v>189</v>
      </c>
    </row>
    <row r="338" spans="1:20" ht="30" x14ac:dyDescent="0.25">
      <c r="A338" s="18" t="s">
        <v>94</v>
      </c>
      <c r="B338" s="18" t="s">
        <v>305</v>
      </c>
      <c r="C338" s="18" t="s">
        <v>327</v>
      </c>
      <c r="D338" s="18" t="s">
        <v>308</v>
      </c>
      <c r="E338" s="43">
        <v>37924</v>
      </c>
      <c r="F338" s="43">
        <v>37924</v>
      </c>
      <c r="G338" s="64" t="s">
        <v>203</v>
      </c>
      <c r="H338" s="18" t="s">
        <v>211</v>
      </c>
      <c r="I338" s="56">
        <v>0.25486111111111109</v>
      </c>
      <c r="J338" s="44">
        <f t="shared" si="43"/>
        <v>87.818184121738057</v>
      </c>
      <c r="K338" s="44">
        <v>73.900000000000006</v>
      </c>
      <c r="L338" s="44">
        <f t="shared" si="44"/>
        <v>90.057479438338902</v>
      </c>
      <c r="M338" s="44">
        <v>100.8</v>
      </c>
      <c r="N338" s="44">
        <f t="shared" si="45"/>
        <v>91.614340503939204</v>
      </c>
      <c r="O338" s="44">
        <v>458.6</v>
      </c>
      <c r="P338" s="44" t="s">
        <v>203</v>
      </c>
      <c r="Q338" s="44" t="s">
        <v>203</v>
      </c>
      <c r="R338" s="18" t="s">
        <v>187</v>
      </c>
      <c r="S338" s="18" t="s">
        <v>453</v>
      </c>
      <c r="T338" s="18" t="s">
        <v>189</v>
      </c>
    </row>
    <row r="339" spans="1:20" ht="30" x14ac:dyDescent="0.25">
      <c r="A339" s="18" t="s">
        <v>94</v>
      </c>
      <c r="B339" s="18" t="s">
        <v>305</v>
      </c>
      <c r="C339" s="18" t="s">
        <v>328</v>
      </c>
      <c r="D339" s="18" t="s">
        <v>308</v>
      </c>
      <c r="E339" s="43">
        <v>37924</v>
      </c>
      <c r="F339" s="43">
        <v>37924</v>
      </c>
      <c r="G339" s="64" t="s">
        <v>203</v>
      </c>
      <c r="H339" s="18" t="s">
        <v>211</v>
      </c>
      <c r="I339" s="56">
        <v>0.25833333333333336</v>
      </c>
      <c r="J339" s="44">
        <f t="shared" si="43"/>
        <v>62.788299356252217</v>
      </c>
      <c r="K339" s="44">
        <v>2.2999999999999998</v>
      </c>
      <c r="L339" s="44">
        <f t="shared" si="44"/>
        <v>78.532957080944186</v>
      </c>
      <c r="M339" s="44">
        <v>20.399999999999999</v>
      </c>
      <c r="N339" s="44">
        <f t="shared" si="45"/>
        <v>81.739419986340877</v>
      </c>
      <c r="O339" s="44">
        <v>47.2</v>
      </c>
      <c r="P339" s="44" t="s">
        <v>203</v>
      </c>
      <c r="Q339" s="44" t="s">
        <v>203</v>
      </c>
      <c r="R339" s="18" t="s">
        <v>187</v>
      </c>
      <c r="S339" s="18" t="s">
        <v>453</v>
      </c>
      <c r="T339" s="18" t="s">
        <v>189</v>
      </c>
    </row>
    <row r="340" spans="1:20" ht="30" x14ac:dyDescent="0.25">
      <c r="A340" s="18" t="s">
        <v>94</v>
      </c>
      <c r="B340" s="18" t="s">
        <v>306</v>
      </c>
      <c r="C340" s="18" t="s">
        <v>329</v>
      </c>
      <c r="D340" s="18" t="s">
        <v>308</v>
      </c>
      <c r="E340" s="43">
        <v>37924</v>
      </c>
      <c r="F340" s="43">
        <v>37924</v>
      </c>
      <c r="G340" s="64" t="s">
        <v>203</v>
      </c>
      <c r="H340" s="18" t="s">
        <v>188</v>
      </c>
      <c r="I340" s="56">
        <v>0.29583333333333334</v>
      </c>
      <c r="J340" s="44">
        <f t="shared" si="43"/>
        <v>76.362807094539548</v>
      </c>
      <c r="K340" s="44">
        <v>15.1</v>
      </c>
      <c r="L340" s="44">
        <f t="shared" si="44"/>
        <v>77.70978575443209</v>
      </c>
      <c r="M340" s="44">
        <v>18.2</v>
      </c>
      <c r="N340" s="44">
        <f t="shared" si="45"/>
        <v>89.032921451582538</v>
      </c>
      <c r="O340" s="44">
        <v>253.1</v>
      </c>
      <c r="P340" s="44" t="s">
        <v>203</v>
      </c>
      <c r="Q340" s="44" t="s">
        <v>203</v>
      </c>
      <c r="R340" s="18" t="s">
        <v>187</v>
      </c>
      <c r="S340" s="18" t="s">
        <v>453</v>
      </c>
      <c r="T340" s="18" t="s">
        <v>189</v>
      </c>
    </row>
    <row r="341" spans="1:20" ht="30" x14ac:dyDescent="0.25">
      <c r="A341" s="18" t="s">
        <v>94</v>
      </c>
      <c r="B341" s="18" t="s">
        <v>306</v>
      </c>
      <c r="C341" s="18" t="s">
        <v>330</v>
      </c>
      <c r="D341" s="18" t="s">
        <v>308</v>
      </c>
      <c r="E341" s="43">
        <v>37924</v>
      </c>
      <c r="F341" s="43">
        <v>37924</v>
      </c>
      <c r="G341" s="64" t="s">
        <v>203</v>
      </c>
      <c r="H341" s="18" t="s">
        <v>211</v>
      </c>
      <c r="I341" s="56">
        <v>0.22638888888888889</v>
      </c>
      <c r="J341" s="44">
        <f t="shared" si="43"/>
        <v>54.207078444636807</v>
      </c>
      <c r="K341" s="44">
        <v>0.7</v>
      </c>
      <c r="L341" s="44">
        <f t="shared" si="44"/>
        <v>63.095308724829778</v>
      </c>
      <c r="M341" s="44">
        <v>2.4</v>
      </c>
      <c r="N341" s="44">
        <f t="shared" si="45"/>
        <v>75.863598306747477</v>
      </c>
      <c r="O341" s="44">
        <v>12.2</v>
      </c>
      <c r="P341" s="44" t="s">
        <v>203</v>
      </c>
      <c r="Q341" s="44" t="s">
        <v>203</v>
      </c>
      <c r="R341" s="18" t="s">
        <v>187</v>
      </c>
      <c r="S341" s="18" t="s">
        <v>453</v>
      </c>
      <c r="T341" s="18" t="s">
        <v>189</v>
      </c>
    </row>
    <row r="342" spans="1:20" ht="30" x14ac:dyDescent="0.25">
      <c r="A342" s="18" t="s">
        <v>93</v>
      </c>
      <c r="B342" s="18" t="s">
        <v>756</v>
      </c>
      <c r="C342" s="45" t="s">
        <v>751</v>
      </c>
      <c r="D342" s="18" t="s">
        <v>755</v>
      </c>
      <c r="E342" s="48">
        <v>38068</v>
      </c>
      <c r="F342" s="48">
        <v>38068</v>
      </c>
      <c r="G342" s="55" t="s">
        <v>203</v>
      </c>
      <c r="H342" s="45" t="s">
        <v>188</v>
      </c>
      <c r="I342" s="54">
        <v>0.33333333333333331</v>
      </c>
      <c r="J342" s="51">
        <f t="shared" si="43"/>
        <v>74.705200496851049</v>
      </c>
      <c r="K342" s="51">
        <v>12</v>
      </c>
      <c r="L342" s="51">
        <f t="shared" si="44"/>
        <v>80.254909081389599</v>
      </c>
      <c r="M342" s="51">
        <v>25.9</v>
      </c>
      <c r="N342" s="51">
        <f t="shared" si="45"/>
        <v>84.712758487381052</v>
      </c>
      <c r="O342" s="51">
        <v>93.6</v>
      </c>
      <c r="P342" s="51" t="s">
        <v>203</v>
      </c>
      <c r="Q342" s="51" t="s">
        <v>203</v>
      </c>
      <c r="R342" s="45" t="s">
        <v>187</v>
      </c>
      <c r="S342" s="18" t="s">
        <v>242</v>
      </c>
      <c r="T342" s="18" t="s">
        <v>189</v>
      </c>
    </row>
    <row r="343" spans="1:20" ht="30" x14ac:dyDescent="0.25">
      <c r="A343" s="18" t="s">
        <v>93</v>
      </c>
      <c r="B343" s="18" t="s">
        <v>756</v>
      </c>
      <c r="C343" s="45" t="s">
        <v>752</v>
      </c>
      <c r="D343" s="18" t="s">
        <v>755</v>
      </c>
      <c r="E343" s="48">
        <v>38068</v>
      </c>
      <c r="F343" s="48">
        <v>38068</v>
      </c>
      <c r="G343" s="55" t="s">
        <v>203</v>
      </c>
      <c r="H343" s="45" t="s">
        <v>188</v>
      </c>
      <c r="I343" s="54">
        <v>0.33333333333333331</v>
      </c>
      <c r="J343" s="51">
        <f t="shared" si="43"/>
        <v>70.282490853837828</v>
      </c>
      <c r="K343" s="51">
        <v>6.5</v>
      </c>
      <c r="L343" s="51">
        <f t="shared" si="44"/>
        <v>79.142922905625113</v>
      </c>
      <c r="M343" s="51">
        <v>22.2</v>
      </c>
      <c r="N343" s="51">
        <f t="shared" si="45"/>
        <v>81.39486489268586</v>
      </c>
      <c r="O343" s="51">
        <v>43.6</v>
      </c>
      <c r="P343" s="51" t="s">
        <v>203</v>
      </c>
      <c r="Q343" s="51" t="s">
        <v>203</v>
      </c>
      <c r="R343" s="45" t="s">
        <v>187</v>
      </c>
      <c r="S343" s="18" t="s">
        <v>242</v>
      </c>
      <c r="T343" s="18" t="s">
        <v>189</v>
      </c>
    </row>
    <row r="344" spans="1:20" ht="30" x14ac:dyDescent="0.25">
      <c r="A344" s="18" t="s">
        <v>93</v>
      </c>
      <c r="B344" s="18" t="s">
        <v>756</v>
      </c>
      <c r="C344" s="45" t="s">
        <v>753</v>
      </c>
      <c r="D344" s="18" t="s">
        <v>755</v>
      </c>
      <c r="E344" s="48">
        <v>38068</v>
      </c>
      <c r="F344" s="48">
        <v>38068</v>
      </c>
      <c r="G344" s="55" t="s">
        <v>203</v>
      </c>
      <c r="H344" s="45" t="s">
        <v>188</v>
      </c>
      <c r="I344" s="54">
        <v>0.33333333333333331</v>
      </c>
      <c r="J344" s="51">
        <f t="shared" si="43"/>
        <v>89.765389684892412</v>
      </c>
      <c r="K344" s="51">
        <v>96.8</v>
      </c>
      <c r="L344" s="51">
        <f t="shared" si="44"/>
        <v>90.021608497469146</v>
      </c>
      <c r="M344" s="51">
        <v>100.3</v>
      </c>
      <c r="N344" s="51">
        <f t="shared" si="45"/>
        <v>93.190830757437027</v>
      </c>
      <c r="O344" s="51">
        <v>659.3</v>
      </c>
      <c r="P344" s="51" t="s">
        <v>203</v>
      </c>
      <c r="Q344" s="51" t="s">
        <v>203</v>
      </c>
      <c r="R344" s="45" t="s">
        <v>187</v>
      </c>
      <c r="S344" s="18" t="s">
        <v>242</v>
      </c>
      <c r="T344" s="18" t="s">
        <v>189</v>
      </c>
    </row>
    <row r="345" spans="1:20" ht="30" x14ac:dyDescent="0.25">
      <c r="A345" s="18" t="s">
        <v>93</v>
      </c>
      <c r="B345" s="18" t="s">
        <v>756</v>
      </c>
      <c r="C345" s="45" t="s">
        <v>754</v>
      </c>
      <c r="D345" s="18" t="s">
        <v>755</v>
      </c>
      <c r="E345" s="48">
        <v>38068</v>
      </c>
      <c r="F345" s="48">
        <v>38068</v>
      </c>
      <c r="G345" s="55" t="s">
        <v>203</v>
      </c>
      <c r="H345" s="45" t="s">
        <v>188</v>
      </c>
      <c r="I345" s="54">
        <v>0.33333333333333331</v>
      </c>
      <c r="J345" s="51">
        <f t="shared" si="43"/>
        <v>75.170757595851086</v>
      </c>
      <c r="K345" s="51">
        <v>12.8</v>
      </c>
      <c r="L345" s="51">
        <f t="shared" si="44"/>
        <v>77.343945772969292</v>
      </c>
      <c r="M345" s="51">
        <v>17.3</v>
      </c>
      <c r="N345" s="51">
        <f t="shared" si="45"/>
        <v>86.19255889277936</v>
      </c>
      <c r="O345" s="51">
        <v>131.6</v>
      </c>
      <c r="P345" s="51" t="s">
        <v>203</v>
      </c>
      <c r="Q345" s="51" t="s">
        <v>203</v>
      </c>
      <c r="R345" s="45" t="s">
        <v>187</v>
      </c>
      <c r="S345" s="18" t="s">
        <v>242</v>
      </c>
      <c r="T345" s="18" t="s">
        <v>189</v>
      </c>
    </row>
    <row r="346" spans="1:20" ht="30" x14ac:dyDescent="0.25">
      <c r="A346" s="18" t="s">
        <v>93</v>
      </c>
      <c r="B346" s="18" t="s">
        <v>756</v>
      </c>
      <c r="C346" s="45" t="s">
        <v>751</v>
      </c>
      <c r="D346" s="18" t="s">
        <v>755</v>
      </c>
      <c r="E346" s="48">
        <v>38069</v>
      </c>
      <c r="F346" s="48">
        <v>38069</v>
      </c>
      <c r="G346" s="55" t="s">
        <v>203</v>
      </c>
      <c r="H346" s="45" t="s">
        <v>188</v>
      </c>
      <c r="I346" s="54">
        <v>0.33333333333333331</v>
      </c>
      <c r="J346" s="51">
        <f t="shared" si="43"/>
        <v>79.142922905625113</v>
      </c>
      <c r="K346" s="51">
        <v>22.2</v>
      </c>
      <c r="L346" s="51">
        <f t="shared" si="44"/>
        <v>81.020509221680825</v>
      </c>
      <c r="M346" s="51">
        <v>28.8</v>
      </c>
      <c r="N346" s="51">
        <f t="shared" si="45"/>
        <v>88.852486824032198</v>
      </c>
      <c r="O346" s="51">
        <v>242.8</v>
      </c>
      <c r="P346" s="51" t="s">
        <v>203</v>
      </c>
      <c r="Q346" s="51" t="s">
        <v>203</v>
      </c>
      <c r="R346" s="45" t="s">
        <v>187</v>
      </c>
      <c r="S346" s="18" t="s">
        <v>242</v>
      </c>
      <c r="T346" s="18" t="s">
        <v>189</v>
      </c>
    </row>
    <row r="347" spans="1:20" ht="30" x14ac:dyDescent="0.25">
      <c r="A347" s="18" t="s">
        <v>93</v>
      </c>
      <c r="B347" s="18" t="s">
        <v>756</v>
      </c>
      <c r="C347" s="45" t="s">
        <v>752</v>
      </c>
      <c r="D347" s="18" t="s">
        <v>755</v>
      </c>
      <c r="E347" s="48">
        <v>38069</v>
      </c>
      <c r="F347" s="48">
        <v>38069</v>
      </c>
      <c r="G347" s="55" t="s">
        <v>203</v>
      </c>
      <c r="H347" s="45" t="s">
        <v>188</v>
      </c>
      <c r="I347" s="54">
        <v>0.33333333333333331</v>
      </c>
      <c r="J347" s="51">
        <f t="shared" si="43"/>
        <v>76.914436109149733</v>
      </c>
      <c r="K347" s="51">
        <v>16.3</v>
      </c>
      <c r="L347" s="51">
        <f t="shared" si="44"/>
        <v>79.912696393643046</v>
      </c>
      <c r="M347" s="51">
        <v>24.7</v>
      </c>
      <c r="N347" s="51">
        <f t="shared" si="45"/>
        <v>86.595671932336202</v>
      </c>
      <c r="O347" s="51">
        <v>144.4</v>
      </c>
      <c r="P347" s="51" t="s">
        <v>203</v>
      </c>
      <c r="Q347" s="51" t="s">
        <v>203</v>
      </c>
      <c r="R347" s="45" t="s">
        <v>187</v>
      </c>
      <c r="S347" s="18" t="s">
        <v>242</v>
      </c>
      <c r="T347" s="18" t="s">
        <v>189</v>
      </c>
    </row>
    <row r="348" spans="1:20" ht="30" x14ac:dyDescent="0.25">
      <c r="A348" s="18" t="s">
        <v>93</v>
      </c>
      <c r="B348" s="18" t="s">
        <v>756</v>
      </c>
      <c r="C348" s="45" t="s">
        <v>209</v>
      </c>
      <c r="D348" s="18" t="s">
        <v>755</v>
      </c>
      <c r="E348" s="48">
        <v>38069</v>
      </c>
      <c r="F348" s="48">
        <v>38069</v>
      </c>
      <c r="G348" s="55" t="s">
        <v>203</v>
      </c>
      <c r="H348" s="45" t="s">
        <v>188</v>
      </c>
      <c r="I348" s="54">
        <v>0.33333333333333331</v>
      </c>
      <c r="J348" s="51">
        <f t="shared" si="43"/>
        <v>85.739697192139218</v>
      </c>
      <c r="K348" s="51">
        <v>55.4</v>
      </c>
      <c r="L348" s="51">
        <f t="shared" si="44"/>
        <v>86.410638451720132</v>
      </c>
      <c r="M348" s="51">
        <v>60.8</v>
      </c>
      <c r="N348" s="51">
        <f t="shared" si="45"/>
        <v>91.836772988186922</v>
      </c>
      <c r="O348" s="51">
        <v>482.7</v>
      </c>
      <c r="P348" s="51" t="s">
        <v>203</v>
      </c>
      <c r="Q348" s="51" t="s">
        <v>203</v>
      </c>
      <c r="R348" s="45" t="s">
        <v>187</v>
      </c>
      <c r="S348" s="18" t="s">
        <v>242</v>
      </c>
      <c r="T348" s="18" t="s">
        <v>189</v>
      </c>
    </row>
    <row r="349" spans="1:20" x14ac:dyDescent="0.25">
      <c r="A349" s="18" t="s">
        <v>93</v>
      </c>
      <c r="B349" s="18" t="s">
        <v>756</v>
      </c>
      <c r="C349" s="45" t="s">
        <v>751</v>
      </c>
      <c r="D349" s="18" t="s">
        <v>832</v>
      </c>
      <c r="E349" s="48">
        <v>38068</v>
      </c>
      <c r="F349" s="48">
        <v>38069</v>
      </c>
      <c r="G349" s="55" t="s">
        <v>203</v>
      </c>
      <c r="H349" s="45" t="s">
        <v>191</v>
      </c>
      <c r="I349" s="56">
        <f>TIME(0, 12, 0)</f>
        <v>8.3333333333333332E-3</v>
      </c>
      <c r="J349" s="44" t="s">
        <v>203</v>
      </c>
      <c r="K349" s="44" t="s">
        <v>203</v>
      </c>
      <c r="L349" s="44">
        <f t="shared" si="44"/>
        <v>80.9196176281813</v>
      </c>
      <c r="M349" s="44">
        <v>28.4</v>
      </c>
      <c r="N349" s="51">
        <f t="shared" si="45"/>
        <v>86.085650237328338</v>
      </c>
      <c r="O349" s="44">
        <v>128.4</v>
      </c>
      <c r="P349" s="51" t="s">
        <v>203</v>
      </c>
      <c r="Q349" s="51" t="s">
        <v>203</v>
      </c>
      <c r="R349" s="45" t="s">
        <v>187</v>
      </c>
      <c r="S349" s="18" t="s">
        <v>453</v>
      </c>
      <c r="T349" s="18" t="s">
        <v>189</v>
      </c>
    </row>
    <row r="350" spans="1:20" x14ac:dyDescent="0.25">
      <c r="A350" s="18" t="s">
        <v>93</v>
      </c>
      <c r="B350" s="18" t="s">
        <v>756</v>
      </c>
      <c r="C350" s="18" t="s">
        <v>751</v>
      </c>
      <c r="D350" s="18" t="s">
        <v>833</v>
      </c>
      <c r="E350" s="48">
        <v>38068</v>
      </c>
      <c r="F350" s="48">
        <v>38069</v>
      </c>
      <c r="G350" s="55" t="s">
        <v>203</v>
      </c>
      <c r="H350" s="45" t="s">
        <v>191</v>
      </c>
      <c r="I350" s="56">
        <f>TIME(0, 30, 0)</f>
        <v>2.0833333333333332E-2</v>
      </c>
      <c r="J350" s="44" t="s">
        <v>203</v>
      </c>
      <c r="K350" s="44" t="s">
        <v>203</v>
      </c>
      <c r="L350" s="44">
        <f t="shared" si="44"/>
        <v>87.132603625424039</v>
      </c>
      <c r="M350" s="44">
        <v>67.2</v>
      </c>
      <c r="N350" s="51">
        <f t="shared" si="45"/>
        <v>88.575537197430819</v>
      </c>
      <c r="O350" s="44">
        <v>227.8</v>
      </c>
      <c r="P350" s="44" t="s">
        <v>203</v>
      </c>
      <c r="Q350" s="44" t="s">
        <v>203</v>
      </c>
      <c r="R350" s="45" t="s">
        <v>187</v>
      </c>
      <c r="S350" s="18" t="s">
        <v>453</v>
      </c>
      <c r="T350" s="18" t="s">
        <v>189</v>
      </c>
    </row>
    <row r="351" spans="1:20" x14ac:dyDescent="0.25">
      <c r="A351" s="18" t="s">
        <v>93</v>
      </c>
      <c r="B351" s="18" t="s">
        <v>756</v>
      </c>
      <c r="C351" s="18" t="s">
        <v>751</v>
      </c>
      <c r="D351" s="18" t="s">
        <v>834</v>
      </c>
      <c r="E351" s="48">
        <v>38068</v>
      </c>
      <c r="F351" s="48">
        <v>38069</v>
      </c>
      <c r="G351" s="55" t="s">
        <v>203</v>
      </c>
      <c r="H351" s="45" t="s">
        <v>191</v>
      </c>
      <c r="I351" s="56">
        <f>TIME(0, 41, 0)</f>
        <v>2.8472222222222222E-2</v>
      </c>
      <c r="J351" s="44" t="s">
        <v>203</v>
      </c>
      <c r="K351" s="44" t="s">
        <v>203</v>
      </c>
      <c r="L351" s="44">
        <f t="shared" si="44"/>
        <v>75.713391625124544</v>
      </c>
      <c r="M351" s="44">
        <v>13.8</v>
      </c>
      <c r="N351" s="51">
        <f t="shared" si="45"/>
        <v>83.215135284047733</v>
      </c>
      <c r="O351" s="44">
        <v>66.3</v>
      </c>
      <c r="P351" s="44" t="s">
        <v>203</v>
      </c>
      <c r="Q351" s="44" t="s">
        <v>203</v>
      </c>
      <c r="R351" s="45" t="s">
        <v>187</v>
      </c>
      <c r="S351" s="18" t="s">
        <v>453</v>
      </c>
      <c r="T351" s="18" t="s">
        <v>189</v>
      </c>
    </row>
    <row r="352" spans="1:20" x14ac:dyDescent="0.25">
      <c r="A352" s="18" t="s">
        <v>93</v>
      </c>
      <c r="B352" s="18" t="s">
        <v>756</v>
      </c>
      <c r="C352" s="18" t="s">
        <v>752</v>
      </c>
      <c r="D352" s="18" t="s">
        <v>834</v>
      </c>
      <c r="E352" s="48">
        <v>38068</v>
      </c>
      <c r="F352" s="48">
        <v>38069</v>
      </c>
      <c r="G352" s="55" t="s">
        <v>203</v>
      </c>
      <c r="H352" s="45" t="s">
        <v>191</v>
      </c>
      <c r="I352" s="56">
        <f>TIME(0, 46, 0)</f>
        <v>3.1944444444444449E-2</v>
      </c>
      <c r="J352" s="44" t="s">
        <v>203</v>
      </c>
      <c r="K352" s="44" t="s">
        <v>203</v>
      </c>
      <c r="L352" s="44">
        <f t="shared" si="44"/>
        <v>72.86650177548087</v>
      </c>
      <c r="M352" s="44">
        <v>9.3000000000000007</v>
      </c>
      <c r="N352" s="51">
        <f t="shared" si="45"/>
        <v>82.528164311882719</v>
      </c>
      <c r="O352" s="44">
        <v>56.6</v>
      </c>
      <c r="P352" s="44" t="s">
        <v>203</v>
      </c>
      <c r="Q352" s="44" t="s">
        <v>203</v>
      </c>
      <c r="R352" s="45" t="s">
        <v>187</v>
      </c>
      <c r="S352" s="18" t="s">
        <v>453</v>
      </c>
      <c r="T352" s="18" t="s">
        <v>189</v>
      </c>
    </row>
    <row r="353" spans="1:20" x14ac:dyDescent="0.25">
      <c r="A353" s="18" t="s">
        <v>93</v>
      </c>
      <c r="B353" s="18" t="s">
        <v>756</v>
      </c>
      <c r="C353" s="18" t="s">
        <v>753</v>
      </c>
      <c r="D353" s="18" t="s">
        <v>834</v>
      </c>
      <c r="E353" s="48">
        <v>38068</v>
      </c>
      <c r="F353" s="48">
        <v>38069</v>
      </c>
      <c r="G353" s="55" t="s">
        <v>203</v>
      </c>
      <c r="H353" s="45" t="s">
        <v>191</v>
      </c>
      <c r="I353" s="56">
        <f>TIME(0, 46, 0)</f>
        <v>3.1944444444444449E-2</v>
      </c>
      <c r="J353" s="44" t="s">
        <v>203</v>
      </c>
      <c r="K353" s="44" t="s">
        <v>203</v>
      </c>
      <c r="L353" s="44">
        <f t="shared" si="44"/>
        <v>71.504610945114919</v>
      </c>
      <c r="M353" s="44">
        <v>7.7</v>
      </c>
      <c r="N353" s="44">
        <f t="shared" si="45"/>
        <v>79.969296480732154</v>
      </c>
      <c r="O353" s="44">
        <v>31.4</v>
      </c>
      <c r="P353" s="44" t="s">
        <v>203</v>
      </c>
      <c r="Q353" s="44" t="s">
        <v>203</v>
      </c>
      <c r="R353" s="45" t="s">
        <v>187</v>
      </c>
      <c r="S353" s="18" t="s">
        <v>453</v>
      </c>
      <c r="T353" s="18" t="s">
        <v>189</v>
      </c>
    </row>
    <row r="354" spans="1:20" x14ac:dyDescent="0.25">
      <c r="A354" s="18" t="s">
        <v>93</v>
      </c>
      <c r="B354" s="18" t="s">
        <v>756</v>
      </c>
      <c r="C354" s="18" t="s">
        <v>754</v>
      </c>
      <c r="D354" s="18" t="s">
        <v>834</v>
      </c>
      <c r="E354" s="48">
        <v>38068</v>
      </c>
      <c r="F354" s="48">
        <v>38069</v>
      </c>
      <c r="G354" s="55" t="s">
        <v>203</v>
      </c>
      <c r="H354" s="45" t="s">
        <v>191</v>
      </c>
      <c r="I354" s="56">
        <f>TIME(0, 47, 0)</f>
        <v>3.2638888888888891E-2</v>
      </c>
      <c r="J354" s="44" t="s">
        <v>203</v>
      </c>
      <c r="K354" s="44" t="s">
        <v>203</v>
      </c>
      <c r="L354" s="44">
        <f t="shared" si="44"/>
        <v>76.825377800889029</v>
      </c>
      <c r="M354" s="44">
        <v>16.100000000000001</v>
      </c>
      <c r="N354" s="44">
        <f t="shared" si="45"/>
        <v>86.07549129744686</v>
      </c>
      <c r="O354" s="44">
        <v>128.1</v>
      </c>
      <c r="P354" s="44" t="s">
        <v>203</v>
      </c>
      <c r="Q354" s="44" t="s">
        <v>203</v>
      </c>
      <c r="R354" s="45" t="s">
        <v>187</v>
      </c>
      <c r="S354" s="18" t="s">
        <v>453</v>
      </c>
      <c r="T354" s="18" t="s">
        <v>189</v>
      </c>
    </row>
    <row r="355" spans="1:20" x14ac:dyDescent="0.25">
      <c r="A355" s="18" t="s">
        <v>93</v>
      </c>
      <c r="B355" s="18" t="s">
        <v>756</v>
      </c>
      <c r="C355" s="18" t="s">
        <v>753</v>
      </c>
      <c r="D355" s="18" t="s">
        <v>835</v>
      </c>
      <c r="E355" s="48">
        <v>38068</v>
      </c>
      <c r="F355" s="48">
        <v>38069</v>
      </c>
      <c r="G355" s="55" t="s">
        <v>203</v>
      </c>
      <c r="H355" s="45" t="s">
        <v>191</v>
      </c>
      <c r="I355" s="56">
        <f>TIME(0, 29, 0)</f>
        <v>2.013888888888889E-2</v>
      </c>
      <c r="J355" s="44" t="s">
        <v>203</v>
      </c>
      <c r="K355" s="44" t="s">
        <v>203</v>
      </c>
      <c r="L355" s="44">
        <f t="shared" si="44"/>
        <v>96.675845531096911</v>
      </c>
      <c r="M355" s="44">
        <v>252.3</v>
      </c>
      <c r="N355" s="44">
        <f t="shared" si="45"/>
        <v>97.351748074564583</v>
      </c>
      <c r="O355" s="44">
        <v>1718.6</v>
      </c>
      <c r="P355" s="44" t="s">
        <v>203</v>
      </c>
      <c r="Q355" s="44" t="s">
        <v>203</v>
      </c>
      <c r="R355" s="45" t="s">
        <v>187</v>
      </c>
      <c r="S355" s="18" t="s">
        <v>453</v>
      </c>
      <c r="T355" s="18" t="s">
        <v>189</v>
      </c>
    </row>
    <row r="356" spans="1:20" x14ac:dyDescent="0.25">
      <c r="A356" s="18" t="s">
        <v>93</v>
      </c>
      <c r="B356" s="18" t="s">
        <v>756</v>
      </c>
      <c r="C356" s="18" t="s">
        <v>751</v>
      </c>
      <c r="D356" s="18" t="s">
        <v>836</v>
      </c>
      <c r="E356" s="48">
        <v>38068</v>
      </c>
      <c r="F356" s="48">
        <v>38069</v>
      </c>
      <c r="G356" s="55" t="s">
        <v>203</v>
      </c>
      <c r="H356" s="45" t="s">
        <v>191</v>
      </c>
      <c r="I356" s="56">
        <f>TIME(0, 13, 0)</f>
        <v>9.0277777777777787E-3</v>
      </c>
      <c r="J356" s="44" t="s">
        <v>203</v>
      </c>
      <c r="K356" s="44" t="s">
        <v>203</v>
      </c>
      <c r="L356" s="44">
        <f t="shared" si="44"/>
        <v>81.020509221680825</v>
      </c>
      <c r="M356" s="44">
        <v>28.8</v>
      </c>
      <c r="N356" s="44">
        <f t="shared" si="45"/>
        <v>83.048206787211626</v>
      </c>
      <c r="O356" s="44">
        <v>63.8</v>
      </c>
      <c r="P356" s="44" t="s">
        <v>203</v>
      </c>
      <c r="Q356" s="44" t="s">
        <v>203</v>
      </c>
      <c r="R356" s="45" t="s">
        <v>187</v>
      </c>
      <c r="S356" s="18" t="s">
        <v>453</v>
      </c>
      <c r="T356" s="18" t="s">
        <v>189</v>
      </c>
    </row>
    <row r="357" spans="1:20" x14ac:dyDescent="0.25">
      <c r="A357" s="18" t="s">
        <v>93</v>
      </c>
      <c r="B357" s="18" t="s">
        <v>756</v>
      </c>
      <c r="C357" s="18" t="s">
        <v>752</v>
      </c>
      <c r="D357" s="18" t="s">
        <v>836</v>
      </c>
      <c r="E357" s="48">
        <v>38068</v>
      </c>
      <c r="F357" s="48">
        <v>38069</v>
      </c>
      <c r="G357" s="55" t="s">
        <v>203</v>
      </c>
      <c r="H357" s="45" t="s">
        <v>191</v>
      </c>
      <c r="I357" s="56">
        <f>TIME(0, 19, 0)</f>
        <v>1.3194444444444444E-2</v>
      </c>
      <c r="J357" s="44" t="s">
        <v>203</v>
      </c>
      <c r="K357" s="44" t="s">
        <v>203</v>
      </c>
      <c r="L357" s="44">
        <f t="shared" si="44"/>
        <v>84.824653243465022</v>
      </c>
      <c r="M357" s="44">
        <v>48.8</v>
      </c>
      <c r="N357" s="44">
        <f t="shared" si="45"/>
        <v>86.445742076096167</v>
      </c>
      <c r="O357" s="44">
        <v>139.5</v>
      </c>
      <c r="P357" s="44" t="s">
        <v>203</v>
      </c>
      <c r="Q357" s="44" t="s">
        <v>203</v>
      </c>
      <c r="R357" s="45" t="s">
        <v>187</v>
      </c>
      <c r="S357" s="18" t="s">
        <v>453</v>
      </c>
      <c r="T357" s="18" t="s">
        <v>189</v>
      </c>
    </row>
    <row r="358" spans="1:20" x14ac:dyDescent="0.25">
      <c r="A358" s="18" t="s">
        <v>93</v>
      </c>
      <c r="B358" s="18" t="s">
        <v>756</v>
      </c>
      <c r="C358" s="18" t="s">
        <v>753</v>
      </c>
      <c r="D358" s="18" t="s">
        <v>836</v>
      </c>
      <c r="E358" s="48">
        <v>38068</v>
      </c>
      <c r="F358" s="48">
        <v>38069</v>
      </c>
      <c r="G358" s="55" t="s">
        <v>203</v>
      </c>
      <c r="H358" s="45" t="s">
        <v>191</v>
      </c>
      <c r="I358" s="56">
        <f>TIME(0, 8, 0)</f>
        <v>5.5555555555555558E-3</v>
      </c>
      <c r="J358" s="44" t="s">
        <v>203</v>
      </c>
      <c r="K358" s="44" t="s">
        <v>203</v>
      </c>
      <c r="L358" s="44">
        <f t="shared" si="44"/>
        <v>68.810222194069098</v>
      </c>
      <c r="M358" s="44">
        <v>5.3</v>
      </c>
      <c r="N358" s="44">
        <f t="shared" si="45"/>
        <v>77.227164711475837</v>
      </c>
      <c r="O358" s="44">
        <v>16.7</v>
      </c>
      <c r="P358" s="44" t="s">
        <v>203</v>
      </c>
      <c r="Q358" s="44" t="s">
        <v>203</v>
      </c>
      <c r="R358" s="45" t="s">
        <v>187</v>
      </c>
      <c r="S358" s="18" t="s">
        <v>453</v>
      </c>
      <c r="T358" s="18" t="s">
        <v>189</v>
      </c>
    </row>
    <row r="359" spans="1:20" x14ac:dyDescent="0.25">
      <c r="A359" s="18" t="s">
        <v>93</v>
      </c>
      <c r="B359" s="18" t="s">
        <v>756</v>
      </c>
      <c r="C359" s="18" t="s">
        <v>751</v>
      </c>
      <c r="D359" s="18" t="s">
        <v>837</v>
      </c>
      <c r="E359" s="48">
        <v>38068</v>
      </c>
      <c r="F359" s="48">
        <v>38069</v>
      </c>
      <c r="G359" s="55" t="s">
        <v>203</v>
      </c>
      <c r="H359" s="45" t="s">
        <v>191</v>
      </c>
      <c r="I359" s="56">
        <f>TIME(0, 17, 0)</f>
        <v>1.1805555555555555E-2</v>
      </c>
      <c r="J359" s="44" t="s">
        <v>203</v>
      </c>
      <c r="K359" s="44" t="s">
        <v>203</v>
      </c>
      <c r="L359" s="44">
        <f t="shared" si="44"/>
        <v>96.282170247345476</v>
      </c>
      <c r="M359" s="44">
        <v>238.9</v>
      </c>
      <c r="N359" s="44">
        <f t="shared" si="45"/>
        <v>96.750476995261678</v>
      </c>
      <c r="O359" s="44">
        <v>1496.4</v>
      </c>
      <c r="P359" s="44" t="s">
        <v>203</v>
      </c>
      <c r="Q359" s="44" t="s">
        <v>203</v>
      </c>
      <c r="R359" s="45" t="s">
        <v>187</v>
      </c>
      <c r="S359" s="18" t="s">
        <v>453</v>
      </c>
      <c r="T359" s="18" t="s">
        <v>189</v>
      </c>
    </row>
    <row r="360" spans="1:20" x14ac:dyDescent="0.25">
      <c r="A360" s="18" t="s">
        <v>93</v>
      </c>
      <c r="B360" s="18" t="s">
        <v>756</v>
      </c>
      <c r="C360" s="18" t="s">
        <v>752</v>
      </c>
      <c r="D360" s="18" t="s">
        <v>837</v>
      </c>
      <c r="E360" s="48">
        <v>38068</v>
      </c>
      <c r="F360" s="48">
        <v>38069</v>
      </c>
      <c r="G360" s="55" t="s">
        <v>203</v>
      </c>
      <c r="H360" s="45" t="s">
        <v>191</v>
      </c>
      <c r="I360" s="56">
        <f>TIME(0, 16, 0)</f>
        <v>1.1111111111111112E-2</v>
      </c>
      <c r="J360" s="44" t="s">
        <v>203</v>
      </c>
      <c r="K360" s="44" t="s">
        <v>203</v>
      </c>
      <c r="L360" s="44">
        <f t="shared" si="44"/>
        <v>94.155422497673996</v>
      </c>
      <c r="M360" s="44">
        <v>177.9</v>
      </c>
      <c r="N360" s="44">
        <f t="shared" si="45"/>
        <v>93.722145633975856</v>
      </c>
      <c r="O360" s="44">
        <v>745.1</v>
      </c>
      <c r="P360" s="44" t="s">
        <v>203</v>
      </c>
      <c r="Q360" s="44" t="s">
        <v>203</v>
      </c>
      <c r="R360" s="45" t="s">
        <v>187</v>
      </c>
      <c r="S360" s="18" t="s">
        <v>453</v>
      </c>
      <c r="T360" s="18" t="s">
        <v>189</v>
      </c>
    </row>
    <row r="361" spans="1:20" x14ac:dyDescent="0.25">
      <c r="A361" s="18" t="s">
        <v>93</v>
      </c>
      <c r="B361" s="18" t="s">
        <v>756</v>
      </c>
      <c r="C361" s="18" t="s">
        <v>753</v>
      </c>
      <c r="D361" s="18" t="s">
        <v>837</v>
      </c>
      <c r="E361" s="48">
        <v>38068</v>
      </c>
      <c r="F361" s="48">
        <v>38069</v>
      </c>
      <c r="G361" s="55" t="s">
        <v>203</v>
      </c>
      <c r="H361" s="45" t="s">
        <v>191</v>
      </c>
      <c r="I361" s="56">
        <f>TIME(0, 17, 0)</f>
        <v>1.1805555555555555E-2</v>
      </c>
      <c r="J361" s="44" t="s">
        <v>203</v>
      </c>
      <c r="K361" s="44" t="s">
        <v>203</v>
      </c>
      <c r="L361" s="44">
        <f t="shared" si="44"/>
        <v>97.027391327317005</v>
      </c>
      <c r="M361" s="44">
        <v>264.89999999999998</v>
      </c>
      <c r="N361" s="44">
        <f t="shared" si="45"/>
        <v>99.92955847375417</v>
      </c>
      <c r="O361" s="44">
        <v>3111.4</v>
      </c>
      <c r="P361" s="44" t="s">
        <v>203</v>
      </c>
      <c r="Q361" s="44" t="s">
        <v>203</v>
      </c>
      <c r="R361" s="45" t="s">
        <v>187</v>
      </c>
      <c r="S361" s="18" t="s">
        <v>453</v>
      </c>
      <c r="T361" s="18" t="s">
        <v>189</v>
      </c>
    </row>
    <row r="362" spans="1:20" ht="30" x14ac:dyDescent="0.25">
      <c r="A362" s="18" t="s">
        <v>91</v>
      </c>
      <c r="B362" s="18" t="s">
        <v>721</v>
      </c>
      <c r="C362" s="18" t="s">
        <v>376</v>
      </c>
      <c r="D362" s="18" t="s">
        <v>700</v>
      </c>
      <c r="E362" s="48">
        <v>38180</v>
      </c>
      <c r="F362" s="48">
        <v>38180</v>
      </c>
      <c r="G362" s="49" t="s">
        <v>203</v>
      </c>
      <c r="H362" s="18" t="s">
        <v>188</v>
      </c>
      <c r="I362" s="54">
        <v>0.32430555555555557</v>
      </c>
      <c r="J362" s="51">
        <f t="shared" ref="J362:J393" si="46">16.61*LOG10(K362/100)+90</f>
        <v>70.282490853837828</v>
      </c>
      <c r="K362" s="51">
        <v>6.5</v>
      </c>
      <c r="L362" s="51">
        <f t="shared" si="44"/>
        <v>79.142922905625113</v>
      </c>
      <c r="M362" s="51">
        <v>22.2</v>
      </c>
      <c r="N362" s="51">
        <f t="shared" si="45"/>
        <v>83.44477175745682</v>
      </c>
      <c r="O362" s="51">
        <v>69.900000000000006</v>
      </c>
      <c r="P362" s="51" t="s">
        <v>203</v>
      </c>
      <c r="Q362" s="51" t="s">
        <v>203</v>
      </c>
      <c r="R362" s="18" t="s">
        <v>187</v>
      </c>
      <c r="S362" s="18" t="s">
        <v>453</v>
      </c>
      <c r="T362" s="18" t="s">
        <v>187</v>
      </c>
    </row>
    <row r="363" spans="1:20" ht="30" x14ac:dyDescent="0.25">
      <c r="A363" s="18" t="s">
        <v>91</v>
      </c>
      <c r="B363" s="18" t="s">
        <v>721</v>
      </c>
      <c r="C363" s="18" t="s">
        <v>377</v>
      </c>
      <c r="D363" s="18" t="s">
        <v>700</v>
      </c>
      <c r="E363" s="48">
        <v>38180</v>
      </c>
      <c r="F363" s="48">
        <v>38180</v>
      </c>
      <c r="G363" s="49" t="s">
        <v>203</v>
      </c>
      <c r="H363" s="18" t="s">
        <v>188</v>
      </c>
      <c r="I363" s="54">
        <v>0.32708333333333334</v>
      </c>
      <c r="J363" s="51">
        <f t="shared" si="46"/>
        <v>61.41009731182649</v>
      </c>
      <c r="K363" s="51">
        <v>1.9</v>
      </c>
      <c r="L363" s="51">
        <f t="shared" si="44"/>
        <v>71.86993616357438</v>
      </c>
      <c r="M363" s="51">
        <v>8.1</v>
      </c>
      <c r="N363" s="51">
        <f t="shared" si="45"/>
        <v>80.965970956264599</v>
      </c>
      <c r="O363" s="51">
        <v>39.5</v>
      </c>
      <c r="P363" s="51" t="s">
        <v>203</v>
      </c>
      <c r="Q363" s="51" t="s">
        <v>203</v>
      </c>
      <c r="R363" s="18" t="s">
        <v>187</v>
      </c>
      <c r="S363" s="18" t="s">
        <v>453</v>
      </c>
      <c r="T363" s="18" t="s">
        <v>187</v>
      </c>
    </row>
    <row r="364" spans="1:20" ht="30" x14ac:dyDescent="0.25">
      <c r="A364" s="18" t="s">
        <v>91</v>
      </c>
      <c r="B364" s="18" t="s">
        <v>722</v>
      </c>
      <c r="C364" s="18" t="s">
        <v>376</v>
      </c>
      <c r="D364" s="18" t="s">
        <v>700</v>
      </c>
      <c r="E364" s="48">
        <v>38180</v>
      </c>
      <c r="F364" s="48">
        <v>38180</v>
      </c>
      <c r="G364" s="49" t="s">
        <v>203</v>
      </c>
      <c r="H364" s="18" t="s">
        <v>188</v>
      </c>
      <c r="I364" s="54">
        <v>0.32291666666666669</v>
      </c>
      <c r="J364" s="51">
        <f t="shared" si="46"/>
        <v>45.17010822797873</v>
      </c>
      <c r="K364" s="51">
        <v>0.2</v>
      </c>
      <c r="L364" s="51">
        <f t="shared" ref="L364:L395" si="47">16.61*LOG10(M364/100)+90</f>
        <v>65.816970216658078</v>
      </c>
      <c r="M364" s="51">
        <v>3.5</v>
      </c>
      <c r="N364" s="51">
        <f t="shared" ref="N364:N395" si="48">10*LOG10(O364/100)+85</f>
        <v>77.855573090077741</v>
      </c>
      <c r="O364" s="51">
        <v>19.3</v>
      </c>
      <c r="P364" s="51" t="s">
        <v>203</v>
      </c>
      <c r="Q364" s="51" t="s">
        <v>203</v>
      </c>
      <c r="R364" s="18" t="s">
        <v>187</v>
      </c>
      <c r="S364" s="18" t="s">
        <v>453</v>
      </c>
      <c r="T364" s="18" t="s">
        <v>187</v>
      </c>
    </row>
    <row r="365" spans="1:20" ht="30" x14ac:dyDescent="0.25">
      <c r="A365" s="18" t="s">
        <v>91</v>
      </c>
      <c r="B365" s="18" t="s">
        <v>722</v>
      </c>
      <c r="C365" s="18" t="s">
        <v>377</v>
      </c>
      <c r="D365" s="18" t="s">
        <v>700</v>
      </c>
      <c r="E365" s="48">
        <v>38180</v>
      </c>
      <c r="F365" s="48">
        <v>38180</v>
      </c>
      <c r="G365" s="49" t="s">
        <v>203</v>
      </c>
      <c r="H365" s="18" t="s">
        <v>188</v>
      </c>
      <c r="I365" s="54">
        <v>0.31666666666666665</v>
      </c>
      <c r="J365" s="51">
        <f t="shared" si="46"/>
        <v>78.878172775330057</v>
      </c>
      <c r="K365" s="51">
        <v>21.4</v>
      </c>
      <c r="L365" s="51">
        <f t="shared" si="47"/>
        <v>82.067798718539976</v>
      </c>
      <c r="M365" s="51">
        <v>33.299999999999997</v>
      </c>
      <c r="N365" s="51">
        <f t="shared" si="48"/>
        <v>95.744141298411364</v>
      </c>
      <c r="O365" s="51">
        <v>1186.9000000000001</v>
      </c>
      <c r="P365" s="51" t="s">
        <v>203</v>
      </c>
      <c r="Q365" s="51" t="s">
        <v>203</v>
      </c>
      <c r="R365" s="18" t="s">
        <v>187</v>
      </c>
      <c r="S365" s="18" t="s">
        <v>453</v>
      </c>
      <c r="T365" s="18" t="s">
        <v>187</v>
      </c>
    </row>
    <row r="366" spans="1:20" ht="30" x14ac:dyDescent="0.25">
      <c r="A366" s="18" t="s">
        <v>91</v>
      </c>
      <c r="B366" s="18" t="s">
        <v>723</v>
      </c>
      <c r="C366" s="18" t="s">
        <v>376</v>
      </c>
      <c r="D366" s="18" t="s">
        <v>700</v>
      </c>
      <c r="E366" s="48">
        <v>38180</v>
      </c>
      <c r="F366" s="48">
        <v>38180</v>
      </c>
      <c r="G366" s="49" t="s">
        <v>203</v>
      </c>
      <c r="H366" s="18" t="s">
        <v>188</v>
      </c>
      <c r="I366" s="54">
        <v>0.31736111111111115</v>
      </c>
      <c r="J366" s="51">
        <f t="shared" si="46"/>
        <v>68.389891772021272</v>
      </c>
      <c r="K366" s="51">
        <v>5</v>
      </c>
      <c r="L366" s="51">
        <f t="shared" si="47"/>
        <v>73.532848852965458</v>
      </c>
      <c r="M366" s="51">
        <v>10.199999999999999</v>
      </c>
      <c r="N366" s="51">
        <f t="shared" si="48"/>
        <v>87.01670179646581</v>
      </c>
      <c r="O366" s="51">
        <v>159.1</v>
      </c>
      <c r="P366" s="51" t="s">
        <v>203</v>
      </c>
      <c r="Q366" s="51" t="s">
        <v>203</v>
      </c>
      <c r="R366" s="18" t="s">
        <v>187</v>
      </c>
      <c r="S366" s="18" t="s">
        <v>453</v>
      </c>
      <c r="T366" s="18" t="s">
        <v>187</v>
      </c>
    </row>
    <row r="367" spans="1:20" ht="30" x14ac:dyDescent="0.25">
      <c r="A367" s="18" t="s">
        <v>91</v>
      </c>
      <c r="B367" s="18" t="s">
        <v>723</v>
      </c>
      <c r="C367" s="18" t="s">
        <v>377</v>
      </c>
      <c r="D367" s="18" t="s">
        <v>700</v>
      </c>
      <c r="E367" s="48">
        <v>38180</v>
      </c>
      <c r="F367" s="48">
        <v>38180</v>
      </c>
      <c r="G367" s="49" t="s">
        <v>203</v>
      </c>
      <c r="H367" s="18" t="s">
        <v>188</v>
      </c>
      <c r="I367" s="54">
        <v>0.32222222222222224</v>
      </c>
      <c r="J367" s="51">
        <f t="shared" si="46"/>
        <v>68.810222194069098</v>
      </c>
      <c r="K367" s="51">
        <v>5.3</v>
      </c>
      <c r="L367" s="51">
        <f t="shared" si="47"/>
        <v>74.765065000956241</v>
      </c>
      <c r="M367" s="51">
        <v>12.1</v>
      </c>
      <c r="N367" s="51">
        <f t="shared" si="48"/>
        <v>83.686444383948256</v>
      </c>
      <c r="O367" s="51">
        <v>73.900000000000006</v>
      </c>
      <c r="P367" s="51" t="s">
        <v>203</v>
      </c>
      <c r="Q367" s="51" t="s">
        <v>203</v>
      </c>
      <c r="R367" s="18" t="s">
        <v>187</v>
      </c>
      <c r="S367" s="18" t="s">
        <v>453</v>
      </c>
      <c r="T367" s="18" t="s">
        <v>187</v>
      </c>
    </row>
    <row r="368" spans="1:20" ht="30" x14ac:dyDescent="0.25">
      <c r="A368" s="18" t="s">
        <v>91</v>
      </c>
      <c r="B368" s="18" t="s">
        <v>724</v>
      </c>
      <c r="C368" s="18" t="s">
        <v>376</v>
      </c>
      <c r="D368" s="18" t="s">
        <v>700</v>
      </c>
      <c r="E368" s="48">
        <v>38180</v>
      </c>
      <c r="F368" s="48">
        <v>38180</v>
      </c>
      <c r="G368" s="49" t="s">
        <v>203</v>
      </c>
      <c r="H368" s="18" t="s">
        <v>188</v>
      </c>
      <c r="I368" s="54">
        <v>0.32708333333333334</v>
      </c>
      <c r="J368" s="51">
        <f t="shared" si="46"/>
        <v>69.583851913376009</v>
      </c>
      <c r="K368" s="51">
        <v>5.9</v>
      </c>
      <c r="L368" s="51">
        <f t="shared" si="47"/>
        <v>78.742062485530397</v>
      </c>
      <c r="M368" s="51">
        <v>21</v>
      </c>
      <c r="N368" s="51">
        <f t="shared" si="48"/>
        <v>83.756399370041677</v>
      </c>
      <c r="O368" s="51">
        <v>75.099999999999994</v>
      </c>
      <c r="P368" s="51" t="s">
        <v>203</v>
      </c>
      <c r="Q368" s="51" t="s">
        <v>203</v>
      </c>
      <c r="R368" s="18" t="s">
        <v>187</v>
      </c>
      <c r="S368" s="18" t="s">
        <v>453</v>
      </c>
      <c r="T368" s="18" t="s">
        <v>187</v>
      </c>
    </row>
    <row r="369" spans="1:20" ht="30" x14ac:dyDescent="0.25">
      <c r="A369" s="18" t="s">
        <v>91</v>
      </c>
      <c r="B369" s="18" t="s">
        <v>724</v>
      </c>
      <c r="C369" s="18" t="s">
        <v>377</v>
      </c>
      <c r="D369" s="18" t="s">
        <v>700</v>
      </c>
      <c r="E369" s="48">
        <v>38180</v>
      </c>
      <c r="F369" s="48">
        <v>38180</v>
      </c>
      <c r="G369" s="49" t="s">
        <v>203</v>
      </c>
      <c r="H369" s="18" t="s">
        <v>188</v>
      </c>
      <c r="I369" s="54">
        <v>0.3263888888888889</v>
      </c>
      <c r="J369" s="51">
        <f t="shared" si="46"/>
        <v>73.24426511725234</v>
      </c>
      <c r="K369" s="51">
        <v>9.8000000000000007</v>
      </c>
      <c r="L369" s="51">
        <f t="shared" si="47"/>
        <v>80.713499853103272</v>
      </c>
      <c r="M369" s="51">
        <v>27.6</v>
      </c>
      <c r="N369" s="51">
        <f t="shared" si="48"/>
        <v>85.334237554869503</v>
      </c>
      <c r="O369" s="51">
        <v>108</v>
      </c>
      <c r="P369" s="51" t="s">
        <v>203</v>
      </c>
      <c r="Q369" s="51" t="s">
        <v>203</v>
      </c>
      <c r="R369" s="18" t="s">
        <v>187</v>
      </c>
      <c r="S369" s="18" t="s">
        <v>453</v>
      </c>
      <c r="T369" s="18" t="s">
        <v>187</v>
      </c>
    </row>
    <row r="370" spans="1:20" ht="30" x14ac:dyDescent="0.25">
      <c r="A370" s="18" t="s">
        <v>91</v>
      </c>
      <c r="B370" s="18" t="s">
        <v>718</v>
      </c>
      <c r="C370" s="18" t="s">
        <v>376</v>
      </c>
      <c r="D370" s="18" t="s">
        <v>700</v>
      </c>
      <c r="E370" s="48">
        <v>38181</v>
      </c>
      <c r="F370" s="48">
        <v>38181</v>
      </c>
      <c r="G370" s="49" t="s">
        <v>203</v>
      </c>
      <c r="H370" s="18" t="s">
        <v>188</v>
      </c>
      <c r="I370" s="54">
        <v>0.32013888888888892</v>
      </c>
      <c r="J370" s="51">
        <f t="shared" si="46"/>
        <v>63.095308724829778</v>
      </c>
      <c r="K370" s="51">
        <v>2.4</v>
      </c>
      <c r="L370" s="51">
        <f t="shared" si="47"/>
        <v>70.817078444636806</v>
      </c>
      <c r="M370" s="51">
        <v>7</v>
      </c>
      <c r="N370" s="51">
        <f t="shared" si="48"/>
        <v>81.785183790401135</v>
      </c>
      <c r="O370" s="51">
        <v>47.7</v>
      </c>
      <c r="P370" s="51" t="s">
        <v>203</v>
      </c>
      <c r="Q370" s="51" t="s">
        <v>203</v>
      </c>
      <c r="R370" s="18" t="s">
        <v>187</v>
      </c>
      <c r="S370" s="18" t="s">
        <v>453</v>
      </c>
      <c r="T370" s="18" t="s">
        <v>187</v>
      </c>
    </row>
    <row r="371" spans="1:20" ht="30" x14ac:dyDescent="0.25">
      <c r="A371" s="18" t="s">
        <v>91</v>
      </c>
      <c r="B371" s="18" t="s">
        <v>719</v>
      </c>
      <c r="C371" s="18" t="s">
        <v>376</v>
      </c>
      <c r="D371" s="18" t="s">
        <v>700</v>
      </c>
      <c r="E371" s="48">
        <v>38181</v>
      </c>
      <c r="F371" s="48">
        <v>38181</v>
      </c>
      <c r="G371" s="49" t="s">
        <v>203</v>
      </c>
      <c r="H371" s="18" t="s">
        <v>188</v>
      </c>
      <c r="I371" s="54">
        <v>0.3125</v>
      </c>
      <c r="J371" s="51">
        <f t="shared" si="46"/>
        <v>58.095200496851049</v>
      </c>
      <c r="K371" s="51">
        <v>1.2</v>
      </c>
      <c r="L371" s="51">
        <f t="shared" si="47"/>
        <v>77.589888844576024</v>
      </c>
      <c r="M371" s="51">
        <v>17.899999999999999</v>
      </c>
      <c r="N371" s="51">
        <f t="shared" si="48"/>
        <v>81.222140229662955</v>
      </c>
      <c r="O371" s="51">
        <v>41.9</v>
      </c>
      <c r="P371" s="51" t="s">
        <v>203</v>
      </c>
      <c r="Q371" s="51" t="s">
        <v>203</v>
      </c>
      <c r="R371" s="18" t="s">
        <v>187</v>
      </c>
      <c r="S371" s="18" t="s">
        <v>453</v>
      </c>
      <c r="T371" s="18" t="s">
        <v>187</v>
      </c>
    </row>
    <row r="372" spans="1:20" ht="30" x14ac:dyDescent="0.25">
      <c r="A372" s="18" t="s">
        <v>91</v>
      </c>
      <c r="B372" s="18" t="s">
        <v>720</v>
      </c>
      <c r="C372" s="18" t="s">
        <v>376</v>
      </c>
      <c r="D372" s="18" t="s">
        <v>700</v>
      </c>
      <c r="E372" s="48">
        <v>38181</v>
      </c>
      <c r="F372" s="48">
        <v>38181</v>
      </c>
      <c r="G372" s="49" t="s">
        <v>203</v>
      </c>
      <c r="H372" s="18" t="s">
        <v>188</v>
      </c>
      <c r="I372" s="54">
        <v>0.31666666666666665</v>
      </c>
      <c r="J372" s="51">
        <f t="shared" si="46"/>
        <v>67.30191104717693</v>
      </c>
      <c r="K372" s="51">
        <v>4.3</v>
      </c>
      <c r="L372" s="51">
        <f t="shared" si="47"/>
        <v>75.817186672615534</v>
      </c>
      <c r="M372" s="51">
        <v>14</v>
      </c>
      <c r="N372" s="51">
        <f t="shared" si="48"/>
        <v>82.10117365111816</v>
      </c>
      <c r="O372" s="51">
        <v>51.3</v>
      </c>
      <c r="P372" s="51" t="s">
        <v>203</v>
      </c>
      <c r="Q372" s="51" t="s">
        <v>203</v>
      </c>
      <c r="R372" s="18" t="s">
        <v>187</v>
      </c>
      <c r="S372" s="18" t="s">
        <v>453</v>
      </c>
      <c r="T372" s="18" t="s">
        <v>187</v>
      </c>
    </row>
    <row r="373" spans="1:20" ht="30" x14ac:dyDescent="0.25">
      <c r="A373" s="18" t="s">
        <v>91</v>
      </c>
      <c r="B373" s="18" t="s">
        <v>716</v>
      </c>
      <c r="C373" s="18" t="s">
        <v>376</v>
      </c>
      <c r="D373" s="18" t="s">
        <v>700</v>
      </c>
      <c r="E373" s="48">
        <v>38181</v>
      </c>
      <c r="F373" s="48">
        <v>38181</v>
      </c>
      <c r="G373" s="49" t="s">
        <v>203</v>
      </c>
      <c r="H373" s="18" t="s">
        <v>188</v>
      </c>
      <c r="I373" s="54">
        <v>0.29722222222222222</v>
      </c>
      <c r="J373" s="51">
        <f t="shared" si="46"/>
        <v>48.0949840408936</v>
      </c>
      <c r="K373" s="51">
        <v>0.3</v>
      </c>
      <c r="L373" s="51">
        <f t="shared" si="47"/>
        <v>65.816970216658078</v>
      </c>
      <c r="M373" s="51">
        <v>3.5</v>
      </c>
      <c r="N373" s="51">
        <f t="shared" si="48"/>
        <v>76.760912590556813</v>
      </c>
      <c r="O373" s="51">
        <v>15</v>
      </c>
      <c r="P373" s="51" t="s">
        <v>203</v>
      </c>
      <c r="Q373" s="51" t="s">
        <v>203</v>
      </c>
      <c r="R373" s="18" t="s">
        <v>187</v>
      </c>
      <c r="S373" s="18" t="s">
        <v>453</v>
      </c>
      <c r="T373" s="18" t="s">
        <v>187</v>
      </c>
    </row>
    <row r="374" spans="1:20" ht="30" x14ac:dyDescent="0.25">
      <c r="A374" s="18" t="s">
        <v>91</v>
      </c>
      <c r="B374" s="18" t="s">
        <v>717</v>
      </c>
      <c r="C374" s="18" t="s">
        <v>376</v>
      </c>
      <c r="D374" s="18" t="s">
        <v>700</v>
      </c>
      <c r="E374" s="48">
        <v>38181</v>
      </c>
      <c r="F374" s="48">
        <v>38181</v>
      </c>
      <c r="G374" s="49" t="s">
        <v>203</v>
      </c>
      <c r="H374" s="18" t="s">
        <v>188</v>
      </c>
      <c r="I374" s="54">
        <v>0.30277777777777776</v>
      </c>
      <c r="J374" s="51">
        <f t="shared" si="46"/>
        <v>56.78</v>
      </c>
      <c r="K374" s="51">
        <v>1</v>
      </c>
      <c r="L374" s="51">
        <f t="shared" si="47"/>
        <v>69.335081352720081</v>
      </c>
      <c r="M374" s="51">
        <v>5.7</v>
      </c>
      <c r="N374" s="51">
        <f t="shared" si="48"/>
        <v>79.014005407815446</v>
      </c>
      <c r="O374" s="51">
        <v>25.2</v>
      </c>
      <c r="P374" s="51" t="s">
        <v>203</v>
      </c>
      <c r="Q374" s="51" t="s">
        <v>203</v>
      </c>
      <c r="R374" s="18" t="s">
        <v>187</v>
      </c>
      <c r="S374" s="18" t="s">
        <v>453</v>
      </c>
      <c r="T374" s="18" t="s">
        <v>187</v>
      </c>
    </row>
    <row r="375" spans="1:20" ht="30" x14ac:dyDescent="0.25">
      <c r="A375" s="18" t="s">
        <v>91</v>
      </c>
      <c r="B375" s="18" t="s">
        <v>725</v>
      </c>
      <c r="C375" s="18" t="s">
        <v>376</v>
      </c>
      <c r="D375" s="18" t="s">
        <v>700</v>
      </c>
      <c r="E375" s="48">
        <v>38181</v>
      </c>
      <c r="F375" s="48">
        <v>38181</v>
      </c>
      <c r="G375" s="49" t="s">
        <v>203</v>
      </c>
      <c r="H375" s="18" t="s">
        <v>211</v>
      </c>
      <c r="I375" s="54">
        <v>0.28472222222222221</v>
      </c>
      <c r="J375" s="51">
        <f t="shared" si="46"/>
        <v>54.207078444636807</v>
      </c>
      <c r="K375" s="51">
        <v>0.7</v>
      </c>
      <c r="L375" s="51">
        <f t="shared" si="47"/>
        <v>65.39251654137172</v>
      </c>
      <c r="M375" s="51">
        <v>3.3</v>
      </c>
      <c r="N375" s="51">
        <f t="shared" si="48"/>
        <v>77.38046103128795</v>
      </c>
      <c r="O375" s="51">
        <v>17.3</v>
      </c>
      <c r="P375" s="51" t="s">
        <v>203</v>
      </c>
      <c r="Q375" s="51" t="s">
        <v>203</v>
      </c>
      <c r="R375" s="18" t="s">
        <v>187</v>
      </c>
      <c r="S375" s="18" t="s">
        <v>453</v>
      </c>
      <c r="T375" s="18" t="s">
        <v>187</v>
      </c>
    </row>
    <row r="376" spans="1:20" ht="30" x14ac:dyDescent="0.25">
      <c r="A376" s="18" t="s">
        <v>91</v>
      </c>
      <c r="B376" s="18" t="s">
        <v>726</v>
      </c>
      <c r="C376" s="18" t="s">
        <v>376</v>
      </c>
      <c r="D376" s="18" t="s">
        <v>700</v>
      </c>
      <c r="E376" s="48">
        <v>38181</v>
      </c>
      <c r="F376" s="48">
        <v>38181</v>
      </c>
      <c r="G376" s="49" t="s">
        <v>203</v>
      </c>
      <c r="H376" s="18" t="s">
        <v>211</v>
      </c>
      <c r="I376" s="54">
        <v>0.21875</v>
      </c>
      <c r="J376" s="51">
        <f t="shared" si="46"/>
        <v>50.170216455957458</v>
      </c>
      <c r="K376" s="51">
        <v>0.4</v>
      </c>
      <c r="L376" s="51">
        <f t="shared" si="47"/>
        <v>66.02018453774464</v>
      </c>
      <c r="M376" s="51">
        <v>3.6</v>
      </c>
      <c r="N376" s="51">
        <f t="shared" si="48"/>
        <v>77.329961103921534</v>
      </c>
      <c r="O376" s="51">
        <v>17.100000000000001</v>
      </c>
      <c r="P376" s="51" t="s">
        <v>203</v>
      </c>
      <c r="Q376" s="51" t="s">
        <v>203</v>
      </c>
      <c r="R376" s="18" t="s">
        <v>187</v>
      </c>
      <c r="S376" s="18" t="s">
        <v>453</v>
      </c>
      <c r="T376" s="18" t="s">
        <v>187</v>
      </c>
    </row>
    <row r="377" spans="1:20" ht="30" x14ac:dyDescent="0.25">
      <c r="A377" s="18" t="s">
        <v>91</v>
      </c>
      <c r="B377" s="18" t="s">
        <v>727</v>
      </c>
      <c r="C377" s="18" t="s">
        <v>376</v>
      </c>
      <c r="D377" s="18" t="s">
        <v>700</v>
      </c>
      <c r="E377" s="48">
        <v>38181</v>
      </c>
      <c r="F377" s="48">
        <v>38181</v>
      </c>
      <c r="G377" s="49" t="s">
        <v>203</v>
      </c>
      <c r="H377" s="18" t="s">
        <v>211</v>
      </c>
      <c r="I377" s="54">
        <v>0.27847222222222223</v>
      </c>
      <c r="J377" s="51">
        <f t="shared" si="46"/>
        <v>82.067798718539976</v>
      </c>
      <c r="K377" s="51">
        <v>33.299999999999997</v>
      </c>
      <c r="L377" s="51">
        <f t="shared" si="47"/>
        <v>85.324313052085429</v>
      </c>
      <c r="M377" s="51">
        <v>52.3</v>
      </c>
      <c r="N377" s="51">
        <f t="shared" si="48"/>
        <v>88.502480183341632</v>
      </c>
      <c r="O377" s="51">
        <v>224</v>
      </c>
      <c r="P377" s="51" t="s">
        <v>203</v>
      </c>
      <c r="Q377" s="51" t="s">
        <v>203</v>
      </c>
      <c r="R377" s="18" t="s">
        <v>187</v>
      </c>
      <c r="S377" s="18" t="s">
        <v>453</v>
      </c>
      <c r="T377" s="18" t="s">
        <v>187</v>
      </c>
    </row>
    <row r="378" spans="1:20" ht="30" x14ac:dyDescent="0.25">
      <c r="A378" s="18" t="s">
        <v>90</v>
      </c>
      <c r="B378" s="18" t="s">
        <v>823</v>
      </c>
      <c r="C378" s="18" t="s">
        <v>376</v>
      </c>
      <c r="D378" s="18" t="s">
        <v>700</v>
      </c>
      <c r="E378" s="48">
        <v>38183</v>
      </c>
      <c r="F378" s="48">
        <v>38183</v>
      </c>
      <c r="G378" s="49" t="s">
        <v>203</v>
      </c>
      <c r="H378" s="18" t="s">
        <v>188</v>
      </c>
      <c r="I378" s="54">
        <v>0.29930555555555555</v>
      </c>
      <c r="J378" s="51">
        <f t="shared" si="46"/>
        <v>69.824328559528837</v>
      </c>
      <c r="K378" s="51">
        <v>6.1</v>
      </c>
      <c r="L378" s="51">
        <f t="shared" si="47"/>
        <v>78.638267438039406</v>
      </c>
      <c r="M378" s="51">
        <v>20.7</v>
      </c>
      <c r="N378" s="51">
        <f t="shared" si="48"/>
        <v>88.072820470333454</v>
      </c>
      <c r="O378" s="51">
        <v>202.9</v>
      </c>
      <c r="P378" s="51" t="s">
        <v>203</v>
      </c>
      <c r="Q378" s="51" t="s">
        <v>203</v>
      </c>
      <c r="R378" s="18" t="s">
        <v>189</v>
      </c>
      <c r="S378" s="18" t="s">
        <v>453</v>
      </c>
      <c r="T378" s="18" t="s">
        <v>187</v>
      </c>
    </row>
    <row r="379" spans="1:20" ht="30" x14ac:dyDescent="0.25">
      <c r="A379" s="18" t="s">
        <v>90</v>
      </c>
      <c r="B379" s="18" t="s">
        <v>823</v>
      </c>
      <c r="C379" s="18" t="s">
        <v>377</v>
      </c>
      <c r="D379" s="18" t="s">
        <v>700</v>
      </c>
      <c r="E379" s="48">
        <v>38183</v>
      </c>
      <c r="F379" s="48">
        <v>38183</v>
      </c>
      <c r="G379" s="49" t="s">
        <v>203</v>
      </c>
      <c r="H379" s="18" t="s">
        <v>188</v>
      </c>
      <c r="I379" s="54">
        <v>0.29930555555555555</v>
      </c>
      <c r="J379" s="51">
        <f t="shared" si="46"/>
        <v>74.941734190544722</v>
      </c>
      <c r="K379" s="51">
        <v>12.4</v>
      </c>
      <c r="L379" s="51">
        <f t="shared" si="47"/>
        <v>80.713499853103272</v>
      </c>
      <c r="M379" s="51">
        <v>27.6</v>
      </c>
      <c r="N379" s="51">
        <f t="shared" si="48"/>
        <v>87.003031829815853</v>
      </c>
      <c r="O379" s="51">
        <v>158.6</v>
      </c>
      <c r="P379" s="51" t="s">
        <v>203</v>
      </c>
      <c r="Q379" s="51" t="s">
        <v>203</v>
      </c>
      <c r="R379" s="18" t="s">
        <v>189</v>
      </c>
      <c r="S379" s="18" t="s">
        <v>453</v>
      </c>
      <c r="T379" s="18" t="s">
        <v>187</v>
      </c>
    </row>
    <row r="380" spans="1:20" ht="30" x14ac:dyDescent="0.25">
      <c r="A380" s="18" t="s">
        <v>90</v>
      </c>
      <c r="B380" s="18" t="s">
        <v>823</v>
      </c>
      <c r="C380" s="18" t="s">
        <v>378</v>
      </c>
      <c r="D380" s="18" t="s">
        <v>700</v>
      </c>
      <c r="E380" s="48">
        <v>38183</v>
      </c>
      <c r="F380" s="48">
        <v>38183</v>
      </c>
      <c r="G380" s="49" t="s">
        <v>203</v>
      </c>
      <c r="H380" s="18" t="s">
        <v>211</v>
      </c>
      <c r="I380" s="54">
        <v>0.26111111111111113</v>
      </c>
      <c r="J380" s="51">
        <f t="shared" si="46"/>
        <v>73.39</v>
      </c>
      <c r="K380" s="51">
        <v>10</v>
      </c>
      <c r="L380" s="51">
        <f t="shared" si="47"/>
        <v>79.912696393643046</v>
      </c>
      <c r="M380" s="51">
        <v>24.7</v>
      </c>
      <c r="N380" s="51">
        <f t="shared" si="48"/>
        <v>84.420080530223132</v>
      </c>
      <c r="O380" s="51">
        <v>87.5</v>
      </c>
      <c r="P380" s="51" t="s">
        <v>203</v>
      </c>
      <c r="Q380" s="51" t="s">
        <v>203</v>
      </c>
      <c r="R380" s="18" t="s">
        <v>189</v>
      </c>
      <c r="S380" s="18" t="s">
        <v>453</v>
      </c>
      <c r="T380" s="18" t="s">
        <v>187</v>
      </c>
    </row>
    <row r="381" spans="1:20" ht="30" x14ac:dyDescent="0.25">
      <c r="A381" s="18" t="s">
        <v>90</v>
      </c>
      <c r="B381" s="18" t="s">
        <v>824</v>
      </c>
      <c r="C381" s="18" t="s">
        <v>376</v>
      </c>
      <c r="D381" s="18" t="s">
        <v>700</v>
      </c>
      <c r="E381" s="48">
        <v>38183</v>
      </c>
      <c r="F381" s="48">
        <v>38183</v>
      </c>
      <c r="G381" s="49" t="s">
        <v>203</v>
      </c>
      <c r="H381" s="18" t="s">
        <v>211</v>
      </c>
      <c r="I381" s="54">
        <v>0.27986111111111112</v>
      </c>
      <c r="J381" s="51">
        <f t="shared" si="46"/>
        <v>56.78</v>
      </c>
      <c r="K381" s="51">
        <v>1</v>
      </c>
      <c r="L381" s="51">
        <f t="shared" si="47"/>
        <v>70.282490853837828</v>
      </c>
      <c r="M381" s="51">
        <v>6.5</v>
      </c>
      <c r="N381" s="51">
        <f t="shared" si="48"/>
        <v>79.183012913197459</v>
      </c>
      <c r="O381" s="51">
        <v>26.2</v>
      </c>
      <c r="P381" s="51" t="s">
        <v>203</v>
      </c>
      <c r="Q381" s="51" t="s">
        <v>203</v>
      </c>
      <c r="R381" s="18" t="s">
        <v>189</v>
      </c>
      <c r="S381" s="18" t="s">
        <v>453</v>
      </c>
      <c r="T381" s="18" t="s">
        <v>187</v>
      </c>
    </row>
    <row r="382" spans="1:20" ht="30" x14ac:dyDescent="0.25">
      <c r="A382" s="18" t="s">
        <v>90</v>
      </c>
      <c r="B382" s="18" t="s">
        <v>824</v>
      </c>
      <c r="C382" s="18" t="s">
        <v>377</v>
      </c>
      <c r="D382" s="18" t="s">
        <v>700</v>
      </c>
      <c r="E382" s="48">
        <v>38183</v>
      </c>
      <c r="F382" s="48">
        <v>38183</v>
      </c>
      <c r="G382" s="49" t="s">
        <v>203</v>
      </c>
      <c r="H382" s="18" t="s">
        <v>211</v>
      </c>
      <c r="I382" s="54">
        <v>0.27916666666666667</v>
      </c>
      <c r="J382" s="51">
        <f t="shared" si="46"/>
        <v>63.389783544042544</v>
      </c>
      <c r="K382" s="51">
        <v>2.5</v>
      </c>
      <c r="L382" s="51">
        <f t="shared" si="47"/>
        <v>75.817186672615534</v>
      </c>
      <c r="M382" s="51">
        <v>14</v>
      </c>
      <c r="N382" s="51">
        <f t="shared" si="48"/>
        <v>81.522463410033225</v>
      </c>
      <c r="O382" s="51">
        <v>44.9</v>
      </c>
      <c r="P382" s="51" t="s">
        <v>203</v>
      </c>
      <c r="Q382" s="51" t="s">
        <v>203</v>
      </c>
      <c r="R382" s="18" t="s">
        <v>189</v>
      </c>
      <c r="S382" s="18" t="s">
        <v>453</v>
      </c>
      <c r="T382" s="18" t="s">
        <v>187</v>
      </c>
    </row>
    <row r="383" spans="1:20" ht="30" x14ac:dyDescent="0.25">
      <c r="A383" s="18" t="s">
        <v>90</v>
      </c>
      <c r="B383" s="18" t="s">
        <v>825</v>
      </c>
      <c r="C383" s="18" t="s">
        <v>376</v>
      </c>
      <c r="D383" s="18" t="s">
        <v>700</v>
      </c>
      <c r="E383" s="48">
        <v>38183</v>
      </c>
      <c r="F383" s="48">
        <v>38183</v>
      </c>
      <c r="G383" s="49" t="s">
        <v>203</v>
      </c>
      <c r="H383" s="18" t="s">
        <v>211</v>
      </c>
      <c r="I383" s="54">
        <v>0.25763888888888892</v>
      </c>
      <c r="J383" s="51">
        <f t="shared" si="46"/>
        <v>53.095092268872328</v>
      </c>
      <c r="K383" s="51">
        <v>0.6</v>
      </c>
      <c r="L383" s="51">
        <f t="shared" si="47"/>
        <v>69.70509226887232</v>
      </c>
      <c r="M383" s="51">
        <v>6</v>
      </c>
      <c r="N383" s="51">
        <f t="shared" si="48"/>
        <v>79.132997640812519</v>
      </c>
      <c r="O383" s="51">
        <v>25.9</v>
      </c>
      <c r="P383" s="51" t="s">
        <v>203</v>
      </c>
      <c r="Q383" s="51" t="s">
        <v>203</v>
      </c>
      <c r="R383" s="18" t="s">
        <v>189</v>
      </c>
      <c r="S383" s="18" t="s">
        <v>453</v>
      </c>
      <c r="T383" s="18" t="s">
        <v>187</v>
      </c>
    </row>
    <row r="384" spans="1:20" ht="30" x14ac:dyDescent="0.25">
      <c r="A384" s="18" t="s">
        <v>90</v>
      </c>
      <c r="B384" s="18" t="s">
        <v>825</v>
      </c>
      <c r="C384" s="18" t="s">
        <v>713</v>
      </c>
      <c r="D384" s="18" t="s">
        <v>700</v>
      </c>
      <c r="E384" s="48">
        <v>38183</v>
      </c>
      <c r="F384" s="48">
        <v>38183</v>
      </c>
      <c r="G384" s="49" t="s">
        <v>203</v>
      </c>
      <c r="H384" s="18" t="s">
        <v>211</v>
      </c>
      <c r="I384" s="54">
        <v>0.25138888888888888</v>
      </c>
      <c r="J384" s="51">
        <f t="shared" si="46"/>
        <v>58.672599081816557</v>
      </c>
      <c r="K384" s="51">
        <v>1.3</v>
      </c>
      <c r="L384" s="51">
        <f t="shared" si="47"/>
        <v>67.30191104717693</v>
      </c>
      <c r="M384" s="51">
        <v>4.3</v>
      </c>
      <c r="N384" s="51">
        <f t="shared" si="48"/>
        <v>79.857214264815795</v>
      </c>
      <c r="O384" s="51">
        <v>30.6</v>
      </c>
      <c r="P384" s="51" t="s">
        <v>203</v>
      </c>
      <c r="Q384" s="51" t="s">
        <v>203</v>
      </c>
      <c r="R384" s="18" t="s">
        <v>189</v>
      </c>
      <c r="S384" s="18" t="s">
        <v>453</v>
      </c>
      <c r="T384" s="18" t="s">
        <v>187</v>
      </c>
    </row>
    <row r="385" spans="1:20" ht="30" x14ac:dyDescent="0.25">
      <c r="A385" s="18" t="s">
        <v>90</v>
      </c>
      <c r="B385" s="18" t="s">
        <v>826</v>
      </c>
      <c r="C385" s="18" t="s">
        <v>714</v>
      </c>
      <c r="D385" s="18" t="s">
        <v>700</v>
      </c>
      <c r="E385" s="48">
        <v>38184</v>
      </c>
      <c r="F385" s="48">
        <v>38184</v>
      </c>
      <c r="G385" s="49" t="s">
        <v>203</v>
      </c>
      <c r="H385" s="18" t="s">
        <v>188</v>
      </c>
      <c r="I385" s="54">
        <v>0.30833333333333335</v>
      </c>
      <c r="J385" s="51">
        <f t="shared" si="46"/>
        <v>71.597691350688876</v>
      </c>
      <c r="K385" s="51">
        <v>7.8</v>
      </c>
      <c r="L385" s="51">
        <f t="shared" si="47"/>
        <v>80.687316044520657</v>
      </c>
      <c r="M385" s="51">
        <v>27.5</v>
      </c>
      <c r="N385" s="51">
        <f t="shared" si="48"/>
        <v>84.872192299080055</v>
      </c>
      <c r="O385" s="51">
        <v>97.1</v>
      </c>
      <c r="P385" s="51" t="s">
        <v>203</v>
      </c>
      <c r="Q385" s="51" t="s">
        <v>203</v>
      </c>
      <c r="R385" s="18" t="s">
        <v>189</v>
      </c>
      <c r="S385" s="18" t="s">
        <v>453</v>
      </c>
      <c r="T385" s="18" t="s">
        <v>187</v>
      </c>
    </row>
    <row r="386" spans="1:20" ht="30" x14ac:dyDescent="0.25">
      <c r="A386" s="18" t="s">
        <v>90</v>
      </c>
      <c r="B386" s="18" t="s">
        <v>827</v>
      </c>
      <c r="C386" s="18" t="s">
        <v>376</v>
      </c>
      <c r="D386" s="18" t="s">
        <v>700</v>
      </c>
      <c r="E386" s="48">
        <v>38184</v>
      </c>
      <c r="F386" s="48">
        <v>38184</v>
      </c>
      <c r="G386" s="49" t="s">
        <v>203</v>
      </c>
      <c r="H386" s="18" t="s">
        <v>188</v>
      </c>
      <c r="I386" s="54">
        <v>0.31805555555555554</v>
      </c>
      <c r="J386" s="51">
        <f t="shared" si="46"/>
        <v>63.672707309795285</v>
      </c>
      <c r="K386" s="51">
        <v>2.6</v>
      </c>
      <c r="L386" s="51">
        <f t="shared" si="47"/>
        <v>73.095525180787234</v>
      </c>
      <c r="M386" s="51">
        <v>9.6</v>
      </c>
      <c r="N386" s="51">
        <f t="shared" si="48"/>
        <v>81.374897295125109</v>
      </c>
      <c r="O386" s="51">
        <v>43.4</v>
      </c>
      <c r="P386" s="51" t="s">
        <v>203</v>
      </c>
      <c r="Q386" s="51" t="s">
        <v>203</v>
      </c>
      <c r="R386" s="18" t="s">
        <v>189</v>
      </c>
      <c r="S386" s="18" t="s">
        <v>453</v>
      </c>
      <c r="T386" s="18" t="s">
        <v>187</v>
      </c>
    </row>
    <row r="387" spans="1:20" ht="30" x14ac:dyDescent="0.25">
      <c r="A387" s="18" t="s">
        <v>90</v>
      </c>
      <c r="B387" s="18" t="s">
        <v>827</v>
      </c>
      <c r="C387" s="18" t="s">
        <v>377</v>
      </c>
      <c r="D387" s="18" t="s">
        <v>700</v>
      </c>
      <c r="E387" s="48">
        <v>38184</v>
      </c>
      <c r="F387" s="48">
        <v>38184</v>
      </c>
      <c r="G387" s="49" t="s">
        <v>203</v>
      </c>
      <c r="H387" s="18" t="s">
        <v>188</v>
      </c>
      <c r="I387" s="54">
        <v>0.33124999999999999</v>
      </c>
      <c r="J387" s="51">
        <f t="shared" si="46"/>
        <v>48.0949840408936</v>
      </c>
      <c r="K387" s="51">
        <v>0.3</v>
      </c>
      <c r="L387" s="51">
        <f t="shared" si="47"/>
        <v>64.207294900594263</v>
      </c>
      <c r="M387" s="51">
        <v>2.8</v>
      </c>
      <c r="N387" s="51">
        <f t="shared" si="48"/>
        <v>77.355284469075485</v>
      </c>
      <c r="O387" s="51">
        <v>17.2</v>
      </c>
      <c r="P387" s="51" t="s">
        <v>203</v>
      </c>
      <c r="Q387" s="51" t="s">
        <v>203</v>
      </c>
      <c r="R387" s="18" t="s">
        <v>189</v>
      </c>
      <c r="S387" s="18" t="s">
        <v>453</v>
      </c>
      <c r="T387" s="18" t="s">
        <v>187</v>
      </c>
    </row>
    <row r="388" spans="1:20" ht="30" x14ac:dyDescent="0.25">
      <c r="A388" s="18" t="s">
        <v>90</v>
      </c>
      <c r="B388" s="18" t="s">
        <v>827</v>
      </c>
      <c r="C388" s="18" t="s">
        <v>378</v>
      </c>
      <c r="D388" s="18" t="s">
        <v>700</v>
      </c>
      <c r="E388" s="48">
        <v>38184</v>
      </c>
      <c r="F388" s="48">
        <v>38184</v>
      </c>
      <c r="G388" s="49" t="s">
        <v>203</v>
      </c>
      <c r="H388" s="18" t="s">
        <v>188</v>
      </c>
      <c r="I388" s="54">
        <v>0.3298611111111111</v>
      </c>
      <c r="J388" s="51">
        <f t="shared" si="46"/>
        <v>45.17010822797873</v>
      </c>
      <c r="K388" s="51">
        <v>0.2</v>
      </c>
      <c r="L388" s="51">
        <f t="shared" si="47"/>
        <v>67.629859853808455</v>
      </c>
      <c r="M388" s="51">
        <v>4.5</v>
      </c>
      <c r="N388" s="51">
        <f t="shared" si="48"/>
        <v>77.878017299302257</v>
      </c>
      <c r="O388" s="51">
        <v>19.399999999999999</v>
      </c>
      <c r="P388" s="51" t="s">
        <v>203</v>
      </c>
      <c r="Q388" s="51" t="s">
        <v>203</v>
      </c>
      <c r="R388" s="18" t="s">
        <v>189</v>
      </c>
      <c r="S388" s="18" t="s">
        <v>453</v>
      </c>
      <c r="T388" s="18" t="s">
        <v>187</v>
      </c>
    </row>
    <row r="389" spans="1:20" ht="30" x14ac:dyDescent="0.25">
      <c r="A389" s="18" t="s">
        <v>90</v>
      </c>
      <c r="B389" s="18" t="s">
        <v>828</v>
      </c>
      <c r="C389" s="18" t="s">
        <v>376</v>
      </c>
      <c r="D389" s="18" t="s">
        <v>700</v>
      </c>
      <c r="E389" s="48">
        <v>38184</v>
      </c>
      <c r="F389" s="48">
        <v>38184</v>
      </c>
      <c r="G389" s="49" t="s">
        <v>203</v>
      </c>
      <c r="H389" s="18" t="s">
        <v>211</v>
      </c>
      <c r="I389" s="54">
        <v>0.27916666666666667</v>
      </c>
      <c r="J389" s="51">
        <f t="shared" si="46"/>
        <v>57.467532500478121</v>
      </c>
      <c r="K389" s="51">
        <v>1.1000000000000001</v>
      </c>
      <c r="L389" s="51">
        <f t="shared" si="47"/>
        <v>69.941625962565993</v>
      </c>
      <c r="M389" s="51">
        <v>6.2</v>
      </c>
      <c r="N389" s="51">
        <f t="shared" si="48"/>
        <v>79.099331233312938</v>
      </c>
      <c r="O389" s="51">
        <v>25.7</v>
      </c>
      <c r="P389" s="51" t="s">
        <v>203</v>
      </c>
      <c r="Q389" s="51" t="s">
        <v>203</v>
      </c>
      <c r="R389" s="18" t="s">
        <v>189</v>
      </c>
      <c r="S389" s="18" t="s">
        <v>453</v>
      </c>
      <c r="T389" s="18" t="s">
        <v>187</v>
      </c>
    </row>
    <row r="390" spans="1:20" s="42" customFormat="1" ht="30" x14ac:dyDescent="0.25">
      <c r="A390" s="18" t="s">
        <v>89</v>
      </c>
      <c r="B390" s="18" t="s">
        <v>702</v>
      </c>
      <c r="C390" s="18" t="s">
        <v>701</v>
      </c>
      <c r="D390" s="18" t="s">
        <v>700</v>
      </c>
      <c r="E390" s="48">
        <v>38094</v>
      </c>
      <c r="F390" s="48">
        <v>38094</v>
      </c>
      <c r="G390" s="49" t="s">
        <v>203</v>
      </c>
      <c r="H390" s="18" t="s">
        <v>188</v>
      </c>
      <c r="I390" s="54">
        <v>0.31875000000000003</v>
      </c>
      <c r="J390" s="51">
        <f t="shared" si="46"/>
        <v>83.390216455957457</v>
      </c>
      <c r="K390" s="51">
        <v>40</v>
      </c>
      <c r="L390" s="51">
        <f t="shared" si="47"/>
        <v>86.020617449659554</v>
      </c>
      <c r="M390" s="51">
        <v>57.6</v>
      </c>
      <c r="N390" s="51">
        <f t="shared" si="48"/>
        <v>90.455545072340655</v>
      </c>
      <c r="O390" s="51">
        <v>351.2</v>
      </c>
      <c r="P390" s="51" t="s">
        <v>203</v>
      </c>
      <c r="Q390" s="51" t="s">
        <v>203</v>
      </c>
      <c r="R390" s="18" t="s">
        <v>624</v>
      </c>
      <c r="S390" s="18" t="s">
        <v>453</v>
      </c>
      <c r="T390" s="18" t="s">
        <v>187</v>
      </c>
    </row>
    <row r="391" spans="1:20" s="42" customFormat="1" ht="30" x14ac:dyDescent="0.25">
      <c r="A391" s="18" t="s">
        <v>89</v>
      </c>
      <c r="B391" s="18" t="s">
        <v>703</v>
      </c>
      <c r="C391" s="18" t="s">
        <v>701</v>
      </c>
      <c r="D391" s="18" t="s">
        <v>700</v>
      </c>
      <c r="E391" s="48">
        <v>38094</v>
      </c>
      <c r="F391" s="48">
        <v>38094</v>
      </c>
      <c r="G391" s="49" t="s">
        <v>203</v>
      </c>
      <c r="H391" s="18" t="s">
        <v>211</v>
      </c>
      <c r="I391" s="54">
        <v>0.26041666666666669</v>
      </c>
      <c r="J391" s="51">
        <f t="shared" si="46"/>
        <v>64.941517734587265</v>
      </c>
      <c r="K391" s="51">
        <v>3.1</v>
      </c>
      <c r="L391" s="51">
        <f t="shared" si="47"/>
        <v>74.20751135655172</v>
      </c>
      <c r="M391" s="51">
        <v>11.2</v>
      </c>
      <c r="N391" s="51">
        <f t="shared" si="48"/>
        <v>81.159500516564009</v>
      </c>
      <c r="O391" s="51">
        <v>41.3</v>
      </c>
      <c r="P391" s="51" t="s">
        <v>203</v>
      </c>
      <c r="Q391" s="51" t="s">
        <v>203</v>
      </c>
      <c r="R391" s="18" t="s">
        <v>624</v>
      </c>
      <c r="S391" s="18" t="s">
        <v>453</v>
      </c>
      <c r="T391" s="18" t="s">
        <v>187</v>
      </c>
    </row>
    <row r="392" spans="1:20" s="42" customFormat="1" ht="30" x14ac:dyDescent="0.25">
      <c r="A392" s="18" t="s">
        <v>89</v>
      </c>
      <c r="B392" s="18" t="s">
        <v>704</v>
      </c>
      <c r="C392" s="18" t="s">
        <v>701</v>
      </c>
      <c r="D392" s="18" t="s">
        <v>700</v>
      </c>
      <c r="E392" s="48">
        <v>38094</v>
      </c>
      <c r="F392" s="48">
        <v>38094</v>
      </c>
      <c r="G392" s="49" t="s">
        <v>203</v>
      </c>
      <c r="H392" s="18" t="s">
        <v>211</v>
      </c>
      <c r="I392" s="54">
        <v>0.2638888888888889</v>
      </c>
      <c r="J392" s="51">
        <f t="shared" si="46"/>
        <v>58.672599081816557</v>
      </c>
      <c r="K392" s="51">
        <v>1.3</v>
      </c>
      <c r="L392" s="51">
        <f t="shared" si="47"/>
        <v>71.597691350688876</v>
      </c>
      <c r="M392" s="51">
        <v>7.8</v>
      </c>
      <c r="N392" s="51">
        <f t="shared" si="48"/>
        <v>79.265112613645755</v>
      </c>
      <c r="O392" s="51">
        <v>26.7</v>
      </c>
      <c r="P392" s="51" t="s">
        <v>203</v>
      </c>
      <c r="Q392" s="51" t="s">
        <v>203</v>
      </c>
      <c r="R392" s="18" t="s">
        <v>624</v>
      </c>
      <c r="S392" s="18" t="s">
        <v>453</v>
      </c>
      <c r="T392" s="18" t="s">
        <v>187</v>
      </c>
    </row>
    <row r="393" spans="1:20" s="42" customFormat="1" ht="30" x14ac:dyDescent="0.25">
      <c r="A393" s="18" t="s">
        <v>89</v>
      </c>
      <c r="B393" s="18" t="s">
        <v>705</v>
      </c>
      <c r="C393" s="18" t="s">
        <v>701</v>
      </c>
      <c r="D393" s="18" t="s">
        <v>700</v>
      </c>
      <c r="E393" s="48">
        <v>38094</v>
      </c>
      <c r="F393" s="48">
        <v>38094</v>
      </c>
      <c r="G393" s="49" t="s">
        <v>203</v>
      </c>
      <c r="H393" s="18" t="s">
        <v>188</v>
      </c>
      <c r="I393" s="54">
        <v>0.31666666666666665</v>
      </c>
      <c r="J393" s="51">
        <f t="shared" si="46"/>
        <v>62.788299356252217</v>
      </c>
      <c r="K393" s="51">
        <v>2.2999999999999998</v>
      </c>
      <c r="L393" s="51">
        <f t="shared" si="47"/>
        <v>74.644835028729943</v>
      </c>
      <c r="M393" s="51">
        <v>11.9</v>
      </c>
      <c r="N393" s="51">
        <f t="shared" si="48"/>
        <v>80.797835966168108</v>
      </c>
      <c r="O393" s="51">
        <v>38</v>
      </c>
      <c r="P393" s="51" t="s">
        <v>203</v>
      </c>
      <c r="Q393" s="51" t="s">
        <v>203</v>
      </c>
      <c r="R393" s="18" t="s">
        <v>624</v>
      </c>
      <c r="S393" s="18" t="s">
        <v>453</v>
      </c>
      <c r="T393" s="18" t="s">
        <v>187</v>
      </c>
    </row>
    <row r="394" spans="1:20" s="42" customFormat="1" ht="30" x14ac:dyDescent="0.25">
      <c r="A394" s="18" t="s">
        <v>89</v>
      </c>
      <c r="B394" s="18" t="s">
        <v>706</v>
      </c>
      <c r="C394" s="18" t="s">
        <v>701</v>
      </c>
      <c r="D394" s="18" t="s">
        <v>700</v>
      </c>
      <c r="E394" s="48">
        <v>38094</v>
      </c>
      <c r="F394" s="48">
        <v>38094</v>
      </c>
      <c r="G394" s="49" t="s">
        <v>203</v>
      </c>
      <c r="H394" s="18" t="s">
        <v>188</v>
      </c>
      <c r="I394" s="54">
        <v>0.33194444444444443</v>
      </c>
      <c r="J394" s="51">
        <f t="shared" ref="J394:J417" si="49">16.61*LOG10(K394/100)+90</f>
        <v>72.302019275155658</v>
      </c>
      <c r="K394" s="51">
        <v>8.6</v>
      </c>
      <c r="L394" s="51">
        <f t="shared" si="47"/>
        <v>80.198989178532798</v>
      </c>
      <c r="M394" s="51">
        <v>25.7</v>
      </c>
      <c r="N394" s="51">
        <f t="shared" si="48"/>
        <v>84.561684304753626</v>
      </c>
      <c r="O394" s="51">
        <v>90.4</v>
      </c>
      <c r="P394" s="51" t="s">
        <v>203</v>
      </c>
      <c r="Q394" s="51" t="s">
        <v>203</v>
      </c>
      <c r="R394" s="18" t="s">
        <v>624</v>
      </c>
      <c r="S394" s="18" t="s">
        <v>453</v>
      </c>
      <c r="T394" s="18" t="s">
        <v>187</v>
      </c>
    </row>
    <row r="395" spans="1:20" s="42" customFormat="1" ht="30" x14ac:dyDescent="0.25">
      <c r="A395" s="18" t="s">
        <v>89</v>
      </c>
      <c r="B395" s="18" t="s">
        <v>707</v>
      </c>
      <c r="C395" s="18" t="s">
        <v>701</v>
      </c>
      <c r="D395" s="18" t="s">
        <v>700</v>
      </c>
      <c r="E395" s="48">
        <v>38094</v>
      </c>
      <c r="F395" s="48">
        <v>38094</v>
      </c>
      <c r="G395" s="49" t="s">
        <v>203</v>
      </c>
      <c r="H395" s="18" t="s">
        <v>188</v>
      </c>
      <c r="I395" s="54">
        <v>0.33402777777777781</v>
      </c>
      <c r="J395" s="51">
        <f t="shared" si="49"/>
        <v>77.670041128577154</v>
      </c>
      <c r="K395" s="51">
        <v>18.100000000000001</v>
      </c>
      <c r="L395" s="51">
        <f t="shared" si="47"/>
        <v>82.281235333910416</v>
      </c>
      <c r="M395" s="51">
        <v>34.299999999999997</v>
      </c>
      <c r="N395" s="51">
        <f t="shared" si="48"/>
        <v>87.576785748691847</v>
      </c>
      <c r="O395" s="51">
        <v>181</v>
      </c>
      <c r="P395" s="51" t="s">
        <v>203</v>
      </c>
      <c r="Q395" s="51" t="s">
        <v>203</v>
      </c>
      <c r="R395" s="18" t="s">
        <v>624</v>
      </c>
      <c r="S395" s="18" t="s">
        <v>453</v>
      </c>
      <c r="T395" s="18" t="s">
        <v>187</v>
      </c>
    </row>
    <row r="396" spans="1:20" s="42" customFormat="1" ht="30" x14ac:dyDescent="0.25">
      <c r="A396" s="18" t="s">
        <v>89</v>
      </c>
      <c r="B396" s="18" t="s">
        <v>708</v>
      </c>
      <c r="C396" s="18" t="s">
        <v>701</v>
      </c>
      <c r="D396" s="18" t="s">
        <v>700</v>
      </c>
      <c r="E396" s="48">
        <v>38094</v>
      </c>
      <c r="F396" s="48">
        <v>38094</v>
      </c>
      <c r="G396" s="49" t="s">
        <v>203</v>
      </c>
      <c r="H396" s="18" t="s">
        <v>188</v>
      </c>
      <c r="I396" s="54">
        <v>0.3347222222222222</v>
      </c>
      <c r="J396" s="51">
        <f t="shared" si="49"/>
        <v>53.095092268872328</v>
      </c>
      <c r="K396" s="51">
        <v>0.6</v>
      </c>
      <c r="L396" s="51">
        <f t="shared" ref="L396:L417" si="50">16.61*LOG10(M396/100)+90</f>
        <v>69.583851913376009</v>
      </c>
      <c r="M396" s="51">
        <v>5.9</v>
      </c>
      <c r="N396" s="51">
        <f t="shared" ref="N396:N417" si="51">10*LOG10(O396/100)+85</f>
        <v>78.384564936046047</v>
      </c>
      <c r="O396" s="51">
        <v>21.8</v>
      </c>
      <c r="P396" s="51" t="s">
        <v>203</v>
      </c>
      <c r="Q396" s="51" t="s">
        <v>203</v>
      </c>
      <c r="R396" s="18" t="s">
        <v>624</v>
      </c>
      <c r="S396" s="18" t="s">
        <v>453</v>
      </c>
      <c r="T396" s="18" t="s">
        <v>187</v>
      </c>
    </row>
    <row r="397" spans="1:20" s="42" customFormat="1" ht="30" x14ac:dyDescent="0.25">
      <c r="A397" s="18" t="s">
        <v>89</v>
      </c>
      <c r="B397" s="18" t="s">
        <v>709</v>
      </c>
      <c r="C397" s="18" t="s">
        <v>701</v>
      </c>
      <c r="D397" s="18" t="s">
        <v>700</v>
      </c>
      <c r="E397" s="48">
        <v>38094</v>
      </c>
      <c r="F397" s="48">
        <v>38094</v>
      </c>
      <c r="G397" s="49" t="s">
        <v>203</v>
      </c>
      <c r="H397" s="18" t="s">
        <v>211</v>
      </c>
      <c r="I397" s="54">
        <v>0.25555555555555559</v>
      </c>
      <c r="J397" s="51">
        <f t="shared" si="49"/>
        <v>66.597583122710148</v>
      </c>
      <c r="K397" s="51">
        <v>3.9</v>
      </c>
      <c r="L397" s="51">
        <f t="shared" si="50"/>
        <v>74.644835028729943</v>
      </c>
      <c r="M397" s="51">
        <v>11.9</v>
      </c>
      <c r="N397" s="51">
        <f t="shared" si="51"/>
        <v>81.803355134145633</v>
      </c>
      <c r="O397" s="51">
        <v>47.9</v>
      </c>
      <c r="P397" s="51" t="s">
        <v>203</v>
      </c>
      <c r="Q397" s="51" t="s">
        <v>203</v>
      </c>
      <c r="R397" s="18" t="s">
        <v>624</v>
      </c>
      <c r="S397" s="18" t="s">
        <v>453</v>
      </c>
      <c r="T397" s="18" t="s">
        <v>187</v>
      </c>
    </row>
    <row r="398" spans="1:20" s="42" customFormat="1" ht="30" x14ac:dyDescent="0.25">
      <c r="A398" s="18" t="s">
        <v>89</v>
      </c>
      <c r="B398" s="18" t="s">
        <v>710</v>
      </c>
      <c r="C398" s="18" t="s">
        <v>701</v>
      </c>
      <c r="D398" s="18" t="s">
        <v>700</v>
      </c>
      <c r="E398" s="48">
        <v>38095</v>
      </c>
      <c r="F398" s="48">
        <v>38095</v>
      </c>
      <c r="G398" s="49" t="s">
        <v>203</v>
      </c>
      <c r="H398" s="18" t="s">
        <v>188</v>
      </c>
      <c r="I398" s="54">
        <v>0.3347222222222222</v>
      </c>
      <c r="J398" s="51">
        <f t="shared" si="49"/>
        <v>58.095200496851049</v>
      </c>
      <c r="K398" s="51">
        <v>1.2</v>
      </c>
      <c r="L398" s="51">
        <f t="shared" si="50"/>
        <v>76.958556316072261</v>
      </c>
      <c r="M398" s="51">
        <v>16.399999999999999</v>
      </c>
      <c r="N398" s="51">
        <f t="shared" si="51"/>
        <v>81.570558528571041</v>
      </c>
      <c r="O398" s="51">
        <v>45.4</v>
      </c>
      <c r="P398" s="51" t="s">
        <v>203</v>
      </c>
      <c r="Q398" s="51" t="s">
        <v>203</v>
      </c>
      <c r="R398" s="18" t="s">
        <v>624</v>
      </c>
      <c r="S398" s="18" t="s">
        <v>453</v>
      </c>
      <c r="T398" s="18" t="s">
        <v>187</v>
      </c>
    </row>
    <row r="399" spans="1:20" s="42" customFormat="1" ht="30" x14ac:dyDescent="0.25">
      <c r="A399" s="18" t="s">
        <v>89</v>
      </c>
      <c r="B399" s="18" t="s">
        <v>711</v>
      </c>
      <c r="C399" s="18" t="s">
        <v>701</v>
      </c>
      <c r="D399" s="18" t="s">
        <v>700</v>
      </c>
      <c r="E399" s="48">
        <v>38095</v>
      </c>
      <c r="F399" s="48">
        <v>38095</v>
      </c>
      <c r="G399" s="49" t="s">
        <v>203</v>
      </c>
      <c r="H399" s="18" t="s">
        <v>188</v>
      </c>
      <c r="I399" s="54">
        <v>0.32569444444444445</v>
      </c>
      <c r="J399" s="51">
        <f t="shared" si="49"/>
        <v>73.461778018529685</v>
      </c>
      <c r="K399" s="51">
        <v>10.1</v>
      </c>
      <c r="L399" s="51">
        <f t="shared" si="50"/>
        <v>79.883432128987124</v>
      </c>
      <c r="M399" s="51">
        <v>24.6</v>
      </c>
      <c r="N399" s="51">
        <f t="shared" si="51"/>
        <v>84.876662649262741</v>
      </c>
      <c r="O399" s="51">
        <v>97.2</v>
      </c>
      <c r="P399" s="51" t="s">
        <v>203</v>
      </c>
      <c r="Q399" s="51" t="s">
        <v>203</v>
      </c>
      <c r="R399" s="18" t="s">
        <v>624</v>
      </c>
      <c r="S399" s="18" t="s">
        <v>453</v>
      </c>
      <c r="T399" s="18" t="s">
        <v>187</v>
      </c>
    </row>
    <row r="400" spans="1:20" s="42" customFormat="1" ht="30" x14ac:dyDescent="0.25">
      <c r="A400" s="18" t="s">
        <v>89</v>
      </c>
      <c r="B400" s="18" t="s">
        <v>703</v>
      </c>
      <c r="C400" s="18" t="s">
        <v>701</v>
      </c>
      <c r="D400" s="18" t="s">
        <v>700</v>
      </c>
      <c r="E400" s="48">
        <v>38095</v>
      </c>
      <c r="F400" s="48">
        <v>38095</v>
      </c>
      <c r="G400" s="49" t="s">
        <v>203</v>
      </c>
      <c r="H400" s="18" t="s">
        <v>211</v>
      </c>
      <c r="I400" s="54">
        <v>0.27916666666666667</v>
      </c>
      <c r="J400" s="51">
        <f t="shared" si="49"/>
        <v>62.132062485530398</v>
      </c>
      <c r="K400" s="51">
        <v>2.1</v>
      </c>
      <c r="L400" s="51">
        <f t="shared" si="50"/>
        <v>74.824436787507565</v>
      </c>
      <c r="M400" s="51">
        <v>12.2</v>
      </c>
      <c r="N400" s="51">
        <f t="shared" si="51"/>
        <v>80.987905067631146</v>
      </c>
      <c r="O400" s="51">
        <v>39.700000000000003</v>
      </c>
      <c r="P400" s="51" t="s">
        <v>203</v>
      </c>
      <c r="Q400" s="51" t="s">
        <v>203</v>
      </c>
      <c r="R400" s="18" t="s">
        <v>624</v>
      </c>
      <c r="S400" s="18" t="s">
        <v>453</v>
      </c>
      <c r="T400" s="18" t="s">
        <v>187</v>
      </c>
    </row>
    <row r="401" spans="1:20" s="42" customFormat="1" ht="30" x14ac:dyDescent="0.25">
      <c r="A401" s="18" t="s">
        <v>89</v>
      </c>
      <c r="B401" s="18" t="s">
        <v>712</v>
      </c>
      <c r="C401" s="18" t="s">
        <v>701</v>
      </c>
      <c r="D401" s="18" t="s">
        <v>700</v>
      </c>
      <c r="E401" s="48">
        <v>38095</v>
      </c>
      <c r="F401" s="48">
        <v>38095</v>
      </c>
      <c r="G401" s="49" t="s">
        <v>203</v>
      </c>
      <c r="H401" s="18" t="s">
        <v>188</v>
      </c>
      <c r="I401" s="54">
        <v>0.3347222222222222</v>
      </c>
      <c r="J401" s="51">
        <f t="shared" si="49"/>
        <v>56.78</v>
      </c>
      <c r="K401" s="51">
        <v>1</v>
      </c>
      <c r="L401" s="51">
        <f t="shared" si="50"/>
        <v>71.958448088093533</v>
      </c>
      <c r="M401" s="51">
        <v>8.1999999999999993</v>
      </c>
      <c r="N401" s="51">
        <f t="shared" si="51"/>
        <v>79.487063199050795</v>
      </c>
      <c r="O401" s="51">
        <v>28.1</v>
      </c>
      <c r="P401" s="51" t="s">
        <v>203</v>
      </c>
      <c r="Q401" s="51" t="s">
        <v>203</v>
      </c>
      <c r="R401" s="18" t="s">
        <v>624</v>
      </c>
      <c r="S401" s="18" t="s">
        <v>453</v>
      </c>
      <c r="T401" s="18" t="s">
        <v>187</v>
      </c>
    </row>
    <row r="402" spans="1:20" s="42" customFormat="1" ht="30" x14ac:dyDescent="0.25">
      <c r="A402" s="18" t="s">
        <v>89</v>
      </c>
      <c r="B402" s="18" t="s">
        <v>707</v>
      </c>
      <c r="C402" s="18" t="s">
        <v>701</v>
      </c>
      <c r="D402" s="18" t="s">
        <v>700</v>
      </c>
      <c r="E402" s="48">
        <v>38095</v>
      </c>
      <c r="F402" s="48">
        <v>38095</v>
      </c>
      <c r="G402" s="49" t="s">
        <v>203</v>
      </c>
      <c r="H402" s="18" t="s">
        <v>188</v>
      </c>
      <c r="I402" s="54">
        <v>0.33888888888888885</v>
      </c>
      <c r="J402" s="51">
        <f t="shared" si="49"/>
        <v>50.170216455957458</v>
      </c>
      <c r="K402" s="51">
        <v>0.4</v>
      </c>
      <c r="L402" s="51">
        <f t="shared" si="50"/>
        <v>71.020292765723369</v>
      </c>
      <c r="M402" s="51">
        <v>7.2</v>
      </c>
      <c r="N402" s="51">
        <f t="shared" si="51"/>
        <v>79.065401804339558</v>
      </c>
      <c r="O402" s="51">
        <v>25.5</v>
      </c>
      <c r="P402" s="51" t="s">
        <v>203</v>
      </c>
      <c r="Q402" s="51" t="s">
        <v>203</v>
      </c>
      <c r="R402" s="18" t="s">
        <v>624</v>
      </c>
      <c r="S402" s="18" t="s">
        <v>453</v>
      </c>
      <c r="T402" s="18" t="s">
        <v>187</v>
      </c>
    </row>
    <row r="403" spans="1:20" s="42" customFormat="1" ht="30" x14ac:dyDescent="0.25">
      <c r="A403" s="18" t="s">
        <v>89</v>
      </c>
      <c r="B403" s="18" t="s">
        <v>708</v>
      </c>
      <c r="C403" s="18" t="s">
        <v>701</v>
      </c>
      <c r="D403" s="18" t="s">
        <v>700</v>
      </c>
      <c r="E403" s="48">
        <v>38095</v>
      </c>
      <c r="F403" s="48">
        <v>38095</v>
      </c>
      <c r="G403" s="49" t="s">
        <v>203</v>
      </c>
      <c r="H403" s="18" t="s">
        <v>211</v>
      </c>
      <c r="I403" s="54">
        <v>0.1875</v>
      </c>
      <c r="J403" s="51">
        <f t="shared" si="49"/>
        <v>65.816970216658078</v>
      </c>
      <c r="K403" s="51">
        <v>3.5</v>
      </c>
      <c r="L403" s="51">
        <f t="shared" si="50"/>
        <v>74.941734190544722</v>
      </c>
      <c r="M403" s="51">
        <v>12.4</v>
      </c>
      <c r="N403" s="51">
        <f t="shared" si="51"/>
        <v>81.232492903979008</v>
      </c>
      <c r="O403" s="51">
        <v>42</v>
      </c>
      <c r="P403" s="51" t="s">
        <v>203</v>
      </c>
      <c r="Q403" s="51" t="s">
        <v>203</v>
      </c>
      <c r="R403" s="18" t="s">
        <v>624</v>
      </c>
      <c r="S403" s="18" t="s">
        <v>453</v>
      </c>
      <c r="T403" s="18" t="s">
        <v>187</v>
      </c>
    </row>
    <row r="404" spans="1:20" s="42" customFormat="1" ht="30" x14ac:dyDescent="0.25">
      <c r="A404" s="18" t="s">
        <v>89</v>
      </c>
      <c r="B404" s="18" t="s">
        <v>709</v>
      </c>
      <c r="C404" s="18" t="s">
        <v>701</v>
      </c>
      <c r="D404" s="18" t="s">
        <v>700</v>
      </c>
      <c r="E404" s="48">
        <v>38095</v>
      </c>
      <c r="F404" s="48">
        <v>38095</v>
      </c>
      <c r="G404" s="49" t="s">
        <v>203</v>
      </c>
      <c r="H404" s="18" t="s">
        <v>188</v>
      </c>
      <c r="I404" s="54">
        <v>0.32569444444444445</v>
      </c>
      <c r="J404" s="51">
        <f t="shared" si="49"/>
        <v>71.020292765723369</v>
      </c>
      <c r="K404" s="51">
        <v>7.2</v>
      </c>
      <c r="L404" s="51">
        <f t="shared" si="50"/>
        <v>77.089320585761357</v>
      </c>
      <c r="M404" s="51">
        <v>16.7</v>
      </c>
      <c r="N404" s="51">
        <f t="shared" si="51"/>
        <v>83.075350280688539</v>
      </c>
      <c r="O404" s="51">
        <v>64.2</v>
      </c>
      <c r="P404" s="51" t="s">
        <v>203</v>
      </c>
      <c r="Q404" s="51" t="s">
        <v>203</v>
      </c>
      <c r="R404" s="18" t="s">
        <v>624</v>
      </c>
      <c r="S404" s="18" t="s">
        <v>453</v>
      </c>
      <c r="T404" s="18" t="s">
        <v>187</v>
      </c>
    </row>
    <row r="405" spans="1:20" s="42" customFormat="1" ht="30" x14ac:dyDescent="0.25">
      <c r="A405" s="18" t="s">
        <v>88</v>
      </c>
      <c r="B405" s="18" t="s">
        <v>687</v>
      </c>
      <c r="C405" s="18" t="s">
        <v>701</v>
      </c>
      <c r="D405" s="18" t="s">
        <v>700</v>
      </c>
      <c r="E405" s="48">
        <v>38143</v>
      </c>
      <c r="F405" s="48">
        <v>38143</v>
      </c>
      <c r="G405" s="49" t="s">
        <v>203</v>
      </c>
      <c r="H405" s="45" t="s">
        <v>188</v>
      </c>
      <c r="I405" s="54">
        <v>0.29236111111111113</v>
      </c>
      <c r="J405" s="51">
        <f t="shared" si="49"/>
        <v>60.607756584093131</v>
      </c>
      <c r="K405" s="51">
        <v>1.7</v>
      </c>
      <c r="L405" s="51">
        <f t="shared" si="50"/>
        <v>82.089428813740085</v>
      </c>
      <c r="M405" s="51">
        <v>33.4</v>
      </c>
      <c r="N405" s="51">
        <f t="shared" si="51"/>
        <v>82.846172926328748</v>
      </c>
      <c r="O405" s="51">
        <v>60.9</v>
      </c>
      <c r="P405" s="51" t="s">
        <v>203</v>
      </c>
      <c r="Q405" s="51" t="s">
        <v>203</v>
      </c>
      <c r="R405" s="18" t="s">
        <v>187</v>
      </c>
      <c r="S405" s="18" t="s">
        <v>453</v>
      </c>
      <c r="T405" s="18" t="s">
        <v>187</v>
      </c>
    </row>
    <row r="406" spans="1:20" s="42" customFormat="1" ht="30" x14ac:dyDescent="0.25">
      <c r="A406" s="18" t="s">
        <v>88</v>
      </c>
      <c r="B406" s="18" t="s">
        <v>688</v>
      </c>
      <c r="C406" s="18" t="s">
        <v>701</v>
      </c>
      <c r="D406" s="18" t="s">
        <v>700</v>
      </c>
      <c r="E406" s="48">
        <v>38143</v>
      </c>
      <c r="F406" s="48">
        <v>38143</v>
      </c>
      <c r="G406" s="49" t="s">
        <v>203</v>
      </c>
      <c r="H406" s="45" t="s">
        <v>188</v>
      </c>
      <c r="I406" s="54">
        <v>0.2951388888888889</v>
      </c>
      <c r="J406" s="51">
        <f t="shared" si="49"/>
        <v>62.467640728456843</v>
      </c>
      <c r="K406" s="51">
        <v>2.2000000000000002</v>
      </c>
      <c r="L406" s="51">
        <f t="shared" si="50"/>
        <v>82.02434297661469</v>
      </c>
      <c r="M406" s="51">
        <v>33.1</v>
      </c>
      <c r="N406" s="51">
        <f t="shared" si="51"/>
        <v>82.937903846908185</v>
      </c>
      <c r="O406" s="51">
        <v>62.2</v>
      </c>
      <c r="P406" s="51" t="s">
        <v>203</v>
      </c>
      <c r="Q406" s="51" t="s">
        <v>203</v>
      </c>
      <c r="R406" s="18" t="s">
        <v>187</v>
      </c>
      <c r="S406" s="18" t="s">
        <v>453</v>
      </c>
      <c r="T406" s="18" t="s">
        <v>187</v>
      </c>
    </row>
    <row r="407" spans="1:20" s="42" customFormat="1" ht="30" x14ac:dyDescent="0.25">
      <c r="A407" s="18" t="s">
        <v>88</v>
      </c>
      <c r="B407" s="18" t="s">
        <v>689</v>
      </c>
      <c r="C407" s="18" t="s">
        <v>701</v>
      </c>
      <c r="D407" s="18" t="s">
        <v>700</v>
      </c>
      <c r="E407" s="48">
        <v>38143</v>
      </c>
      <c r="F407" s="48">
        <v>38143</v>
      </c>
      <c r="G407" s="49" t="s">
        <v>203</v>
      </c>
      <c r="H407" s="45" t="s">
        <v>188</v>
      </c>
      <c r="I407" s="54">
        <v>0.29305555555555557</v>
      </c>
      <c r="J407" s="51">
        <f t="shared" si="49"/>
        <v>68.095416952808506</v>
      </c>
      <c r="K407" s="51">
        <v>4.8</v>
      </c>
      <c r="L407" s="51">
        <f t="shared" si="50"/>
        <v>83.638375666018135</v>
      </c>
      <c r="M407" s="51">
        <v>41.4</v>
      </c>
      <c r="N407" s="51">
        <f t="shared" si="51"/>
        <v>84.523080096621257</v>
      </c>
      <c r="O407" s="51">
        <v>89.6</v>
      </c>
      <c r="P407" s="51" t="s">
        <v>203</v>
      </c>
      <c r="Q407" s="51" t="s">
        <v>203</v>
      </c>
      <c r="R407" s="18" t="s">
        <v>187</v>
      </c>
      <c r="S407" s="18" t="s">
        <v>453</v>
      </c>
      <c r="T407" s="18" t="s">
        <v>187</v>
      </c>
    </row>
    <row r="408" spans="1:20" s="42" customFormat="1" ht="30" x14ac:dyDescent="0.25">
      <c r="A408" s="18" t="s">
        <v>88</v>
      </c>
      <c r="B408" s="18" t="s">
        <v>690</v>
      </c>
      <c r="C408" s="18" t="s">
        <v>701</v>
      </c>
      <c r="D408" s="18" t="s">
        <v>700</v>
      </c>
      <c r="E408" s="48">
        <v>38143</v>
      </c>
      <c r="F408" s="48">
        <v>38143</v>
      </c>
      <c r="G408" s="49" t="s">
        <v>203</v>
      </c>
      <c r="H408" s="18" t="s">
        <v>211</v>
      </c>
      <c r="I408" s="54">
        <v>0.28055555555555556</v>
      </c>
      <c r="J408" s="51">
        <f t="shared" si="49"/>
        <v>64.941517734587265</v>
      </c>
      <c r="K408" s="51">
        <v>3.1</v>
      </c>
      <c r="L408" s="51">
        <f t="shared" si="50"/>
        <v>81.936638171687349</v>
      </c>
      <c r="M408" s="51">
        <v>32.700000000000003</v>
      </c>
      <c r="N408" s="51">
        <f t="shared" si="51"/>
        <v>83.221680793680179</v>
      </c>
      <c r="O408" s="51">
        <v>66.400000000000006</v>
      </c>
      <c r="P408" s="51" t="s">
        <v>203</v>
      </c>
      <c r="Q408" s="51" t="s">
        <v>203</v>
      </c>
      <c r="R408" s="18" t="s">
        <v>187</v>
      </c>
      <c r="S408" s="18" t="s">
        <v>453</v>
      </c>
      <c r="T408" s="18" t="s">
        <v>187</v>
      </c>
    </row>
    <row r="409" spans="1:20" s="42" customFormat="1" ht="30" x14ac:dyDescent="0.25">
      <c r="A409" s="18" t="s">
        <v>88</v>
      </c>
      <c r="B409" s="18" t="s">
        <v>691</v>
      </c>
      <c r="C409" s="18" t="s">
        <v>701</v>
      </c>
      <c r="D409" s="18" t="s">
        <v>700</v>
      </c>
      <c r="E409" s="48">
        <v>38143</v>
      </c>
      <c r="F409" s="48">
        <v>38143</v>
      </c>
      <c r="G409" s="49" t="s">
        <v>203</v>
      </c>
      <c r="H409" s="18" t="s">
        <v>188</v>
      </c>
      <c r="I409" s="54">
        <v>0.29444444444444445</v>
      </c>
      <c r="J409" s="51">
        <f t="shared" si="49"/>
        <v>71.504610945114919</v>
      </c>
      <c r="K409" s="51">
        <v>7.7</v>
      </c>
      <c r="L409" s="51">
        <f t="shared" si="50"/>
        <v>81.504827401072376</v>
      </c>
      <c r="M409" s="51">
        <v>30.8</v>
      </c>
      <c r="N409" s="51">
        <f t="shared" si="51"/>
        <v>86.826999033360423</v>
      </c>
      <c r="O409" s="51">
        <v>152.30000000000001</v>
      </c>
      <c r="P409" s="51" t="s">
        <v>203</v>
      </c>
      <c r="Q409" s="51" t="s">
        <v>203</v>
      </c>
      <c r="R409" s="18" t="s">
        <v>187</v>
      </c>
      <c r="S409" s="18" t="s">
        <v>453</v>
      </c>
      <c r="T409" s="18" t="s">
        <v>187</v>
      </c>
    </row>
    <row r="410" spans="1:20" s="42" customFormat="1" ht="30" x14ac:dyDescent="0.25">
      <c r="A410" s="18" t="s">
        <v>88</v>
      </c>
      <c r="B410" s="18" t="s">
        <v>692</v>
      </c>
      <c r="C410" s="18" t="s">
        <v>701</v>
      </c>
      <c r="D410" s="18" t="s">
        <v>700</v>
      </c>
      <c r="E410" s="48">
        <v>38144</v>
      </c>
      <c r="F410" s="48">
        <v>38144</v>
      </c>
      <c r="G410" s="49" t="s">
        <v>203</v>
      </c>
      <c r="H410" s="18" t="s">
        <v>188</v>
      </c>
      <c r="I410" s="54">
        <v>0.29236111111111113</v>
      </c>
      <c r="J410" s="51">
        <f t="shared" si="49"/>
        <v>74.077532500478114</v>
      </c>
      <c r="K410" s="51">
        <v>11</v>
      </c>
      <c r="L410" s="51">
        <f t="shared" si="50"/>
        <v>83.673140221710199</v>
      </c>
      <c r="M410" s="51">
        <v>41.6</v>
      </c>
      <c r="N410" s="51">
        <f t="shared" si="51"/>
        <v>86.978316933289022</v>
      </c>
      <c r="O410" s="51">
        <v>157.69999999999999</v>
      </c>
      <c r="P410" s="51" t="s">
        <v>203</v>
      </c>
      <c r="Q410" s="51" t="s">
        <v>203</v>
      </c>
      <c r="R410" s="18" t="s">
        <v>187</v>
      </c>
      <c r="S410" s="18" t="s">
        <v>453</v>
      </c>
      <c r="T410" s="18" t="s">
        <v>187</v>
      </c>
    </row>
    <row r="411" spans="1:20" s="42" customFormat="1" ht="30" x14ac:dyDescent="0.25">
      <c r="A411" s="18" t="s">
        <v>88</v>
      </c>
      <c r="B411" s="18" t="s">
        <v>693</v>
      </c>
      <c r="C411" s="18" t="s">
        <v>701</v>
      </c>
      <c r="D411" s="18" t="s">
        <v>700</v>
      </c>
      <c r="E411" s="48">
        <v>38144</v>
      </c>
      <c r="F411" s="48">
        <v>38144</v>
      </c>
      <c r="G411" s="49" t="s">
        <v>203</v>
      </c>
      <c r="H411" s="18" t="s">
        <v>188</v>
      </c>
      <c r="I411" s="54">
        <v>0.29444444444444445</v>
      </c>
      <c r="J411" s="51">
        <f t="shared" si="49"/>
        <v>69.0774242724994</v>
      </c>
      <c r="K411" s="51">
        <v>5.5</v>
      </c>
      <c r="L411" s="51">
        <f t="shared" si="50"/>
        <v>83.372159797356886</v>
      </c>
      <c r="M411" s="51">
        <v>39.9</v>
      </c>
      <c r="N411" s="51">
        <f t="shared" si="51"/>
        <v>84.479236198317267</v>
      </c>
      <c r="O411" s="51">
        <v>88.7</v>
      </c>
      <c r="P411" s="51" t="s">
        <v>203</v>
      </c>
      <c r="Q411" s="51" t="s">
        <v>203</v>
      </c>
      <c r="R411" s="18" t="s">
        <v>187</v>
      </c>
      <c r="S411" s="18" t="s">
        <v>453</v>
      </c>
      <c r="T411" s="18" t="s">
        <v>187</v>
      </c>
    </row>
    <row r="412" spans="1:20" ht="30" x14ac:dyDescent="0.25">
      <c r="A412" s="18" t="s">
        <v>88</v>
      </c>
      <c r="B412" s="18" t="s">
        <v>694</v>
      </c>
      <c r="C412" s="18" t="s">
        <v>701</v>
      </c>
      <c r="D412" s="18" t="s">
        <v>700</v>
      </c>
      <c r="E412" s="48">
        <v>38144</v>
      </c>
      <c r="F412" s="48">
        <v>38144</v>
      </c>
      <c r="G412" s="49" t="s">
        <v>203</v>
      </c>
      <c r="H412" s="18" t="s">
        <v>188</v>
      </c>
      <c r="I412" s="54">
        <v>0.29166666666666669</v>
      </c>
      <c r="J412" s="51">
        <f t="shared" si="49"/>
        <v>69.824328559528837</v>
      </c>
      <c r="K412" s="51">
        <v>6.1</v>
      </c>
      <c r="L412" s="51">
        <f t="shared" si="50"/>
        <v>83.354057827143947</v>
      </c>
      <c r="M412" s="51">
        <v>39.799999999999997</v>
      </c>
      <c r="N412" s="51">
        <f t="shared" si="51"/>
        <v>86.436392352745429</v>
      </c>
      <c r="O412" s="51">
        <v>139.19999999999999</v>
      </c>
      <c r="P412" s="51" t="s">
        <v>203</v>
      </c>
      <c r="Q412" s="51" t="s">
        <v>203</v>
      </c>
      <c r="R412" s="18" t="s">
        <v>187</v>
      </c>
      <c r="S412" s="18" t="s">
        <v>453</v>
      </c>
      <c r="T412" s="18" t="s">
        <v>187</v>
      </c>
    </row>
    <row r="413" spans="1:20" ht="30" x14ac:dyDescent="0.25">
      <c r="A413" s="18" t="s">
        <v>88</v>
      </c>
      <c r="B413" s="18" t="s">
        <v>695</v>
      </c>
      <c r="C413" s="18" t="s">
        <v>701</v>
      </c>
      <c r="D413" s="18" t="s">
        <v>700</v>
      </c>
      <c r="E413" s="48">
        <v>38144</v>
      </c>
      <c r="F413" s="48">
        <v>38144</v>
      </c>
      <c r="G413" s="49" t="s">
        <v>203</v>
      </c>
      <c r="H413" s="18" t="s">
        <v>188</v>
      </c>
      <c r="I413" s="54">
        <v>0.29791666666666666</v>
      </c>
      <c r="J413" s="51">
        <f t="shared" si="49"/>
        <v>66.780216455957458</v>
      </c>
      <c r="K413" s="51">
        <v>4</v>
      </c>
      <c r="L413" s="51">
        <f t="shared" si="50"/>
        <v>82.281235333910416</v>
      </c>
      <c r="M413" s="51">
        <v>34.299999999999997</v>
      </c>
      <c r="N413" s="51">
        <f t="shared" si="51"/>
        <v>83.881794939183251</v>
      </c>
      <c r="O413" s="51">
        <v>77.3</v>
      </c>
      <c r="P413" s="51" t="s">
        <v>203</v>
      </c>
      <c r="Q413" s="51" t="s">
        <v>203</v>
      </c>
      <c r="R413" s="18" t="s">
        <v>187</v>
      </c>
      <c r="S413" s="18" t="s">
        <v>453</v>
      </c>
      <c r="T413" s="18" t="s">
        <v>187</v>
      </c>
    </row>
    <row r="414" spans="1:20" ht="30" x14ac:dyDescent="0.25">
      <c r="A414" s="18" t="s">
        <v>88</v>
      </c>
      <c r="B414" s="18" t="s">
        <v>696</v>
      </c>
      <c r="C414" s="18" t="s">
        <v>701</v>
      </c>
      <c r="D414" s="18" t="s">
        <v>700</v>
      </c>
      <c r="E414" s="48">
        <v>38144</v>
      </c>
      <c r="F414" s="48">
        <v>38144</v>
      </c>
      <c r="G414" s="49" t="s">
        <v>203</v>
      </c>
      <c r="H414" s="18" t="s">
        <v>188</v>
      </c>
      <c r="I414" s="54">
        <v>0.32430555555555557</v>
      </c>
      <c r="J414" s="51">
        <f t="shared" si="49"/>
        <v>62.467640728456843</v>
      </c>
      <c r="K414" s="51">
        <v>2.2000000000000002</v>
      </c>
      <c r="L414" s="51">
        <f t="shared" si="50"/>
        <v>79.303589487977774</v>
      </c>
      <c r="M414" s="51">
        <v>22.7</v>
      </c>
      <c r="N414" s="51">
        <f t="shared" si="51"/>
        <v>82.656685547590143</v>
      </c>
      <c r="O414" s="51">
        <v>58.3</v>
      </c>
      <c r="P414" s="51" t="s">
        <v>203</v>
      </c>
      <c r="Q414" s="51" t="s">
        <v>203</v>
      </c>
      <c r="R414" s="18" t="s">
        <v>187</v>
      </c>
      <c r="S414" s="18" t="s">
        <v>453</v>
      </c>
      <c r="T414" s="18" t="s">
        <v>187</v>
      </c>
    </row>
    <row r="415" spans="1:20" ht="30" x14ac:dyDescent="0.25">
      <c r="A415" s="18" t="s">
        <v>88</v>
      </c>
      <c r="B415" s="18" t="s">
        <v>697</v>
      </c>
      <c r="C415" s="18" t="s">
        <v>701</v>
      </c>
      <c r="D415" s="18" t="s">
        <v>700</v>
      </c>
      <c r="E415" s="48">
        <v>38144</v>
      </c>
      <c r="F415" s="48">
        <v>38144</v>
      </c>
      <c r="G415" s="49" t="s">
        <v>203</v>
      </c>
      <c r="H415" s="18" t="s">
        <v>188</v>
      </c>
      <c r="I415" s="54">
        <v>0.32500000000000001</v>
      </c>
      <c r="J415" s="51">
        <f t="shared" si="49"/>
        <v>70.713283397145815</v>
      </c>
      <c r="K415" s="51">
        <v>6.9</v>
      </c>
      <c r="L415" s="51">
        <f t="shared" si="50"/>
        <v>83.18906287802001</v>
      </c>
      <c r="M415" s="51">
        <v>38.9</v>
      </c>
      <c r="N415" s="51">
        <f t="shared" si="51"/>
        <v>84.921114877869499</v>
      </c>
      <c r="O415" s="51">
        <v>98.2</v>
      </c>
      <c r="P415" s="51" t="s">
        <v>203</v>
      </c>
      <c r="Q415" s="51" t="s">
        <v>203</v>
      </c>
      <c r="R415" s="18" t="s">
        <v>187</v>
      </c>
      <c r="S415" s="18" t="s">
        <v>453</v>
      </c>
      <c r="T415" s="18" t="s">
        <v>187</v>
      </c>
    </row>
    <row r="416" spans="1:20" ht="30" x14ac:dyDescent="0.25">
      <c r="A416" s="18" t="s">
        <v>88</v>
      </c>
      <c r="B416" s="18" t="s">
        <v>698</v>
      </c>
      <c r="C416" s="18" t="s">
        <v>701</v>
      </c>
      <c r="D416" s="18" t="s">
        <v>700</v>
      </c>
      <c r="E416" s="48">
        <v>38144</v>
      </c>
      <c r="F416" s="48">
        <v>38144</v>
      </c>
      <c r="G416" s="49" t="s">
        <v>203</v>
      </c>
      <c r="H416" s="18" t="s">
        <v>211</v>
      </c>
      <c r="I416" s="54">
        <v>0.28680555555555554</v>
      </c>
      <c r="J416" s="51">
        <f t="shared" si="49"/>
        <v>73.24426511725234</v>
      </c>
      <c r="K416" s="51">
        <v>9.8000000000000007</v>
      </c>
      <c r="L416" s="51">
        <f t="shared" si="50"/>
        <v>83.244481573209796</v>
      </c>
      <c r="M416" s="51">
        <v>39.200000000000003</v>
      </c>
      <c r="N416" s="51">
        <f t="shared" si="51"/>
        <v>85.6295783408451</v>
      </c>
      <c r="O416" s="51">
        <v>115.6</v>
      </c>
      <c r="P416" s="51" t="s">
        <v>203</v>
      </c>
      <c r="Q416" s="51" t="s">
        <v>203</v>
      </c>
      <c r="R416" s="18" t="s">
        <v>187</v>
      </c>
      <c r="S416" s="18" t="s">
        <v>453</v>
      </c>
      <c r="T416" s="18" t="s">
        <v>187</v>
      </c>
    </row>
    <row r="417" spans="1:20" ht="30" x14ac:dyDescent="0.25">
      <c r="A417" s="18" t="s">
        <v>88</v>
      </c>
      <c r="B417" s="18" t="s">
        <v>699</v>
      </c>
      <c r="C417" s="18" t="s">
        <v>701</v>
      </c>
      <c r="D417" s="18" t="s">
        <v>700</v>
      </c>
      <c r="E417" s="48">
        <v>38144</v>
      </c>
      <c r="F417" s="48">
        <v>38144</v>
      </c>
      <c r="G417" s="49" t="s">
        <v>203</v>
      </c>
      <c r="H417" s="18" t="s">
        <v>211</v>
      </c>
      <c r="I417" s="54">
        <v>0.28958333333333336</v>
      </c>
      <c r="J417" s="51">
        <f t="shared" si="49"/>
        <v>70.170649367872358</v>
      </c>
      <c r="K417" s="51">
        <v>6.4</v>
      </c>
      <c r="L417" s="51">
        <f t="shared" si="50"/>
        <v>81.620991446646514</v>
      </c>
      <c r="M417" s="51">
        <v>31.3</v>
      </c>
      <c r="N417" s="51">
        <f t="shared" si="51"/>
        <v>84.27370363039023</v>
      </c>
      <c r="O417" s="51">
        <v>84.6</v>
      </c>
      <c r="P417" s="51" t="s">
        <v>203</v>
      </c>
      <c r="Q417" s="51" t="s">
        <v>203</v>
      </c>
      <c r="R417" s="18" t="s">
        <v>187</v>
      </c>
      <c r="S417" s="18" t="s">
        <v>453</v>
      </c>
      <c r="T417" s="18" t="s">
        <v>187</v>
      </c>
    </row>
    <row r="418" spans="1:20" ht="30" x14ac:dyDescent="0.25">
      <c r="A418" s="18" t="s">
        <v>87</v>
      </c>
      <c r="B418" s="18" t="s">
        <v>622</v>
      </c>
      <c r="C418" s="45" t="s">
        <v>729</v>
      </c>
      <c r="D418" s="18" t="s">
        <v>1423</v>
      </c>
      <c r="E418" s="48">
        <v>38522</v>
      </c>
      <c r="F418" s="48">
        <v>38522</v>
      </c>
      <c r="G418" s="49" t="s">
        <v>203</v>
      </c>
      <c r="H418" s="45" t="s">
        <v>188</v>
      </c>
      <c r="I418" s="54">
        <v>0.46388888888888885</v>
      </c>
      <c r="J418" s="44">
        <f t="shared" ref="J418:J452" si="52">16.61*LOG10(K418/100)+90</f>
        <v>74.583960141354737</v>
      </c>
      <c r="K418" s="51">
        <v>11.8</v>
      </c>
      <c r="L418" s="51" t="s">
        <v>203</v>
      </c>
      <c r="M418" s="51" t="s">
        <v>203</v>
      </c>
      <c r="N418" s="51">
        <f t="shared" ref="N418:N452" si="53">10*LOG10(O418/100)+85</f>
        <v>87.823955047425258</v>
      </c>
      <c r="O418" s="51">
        <v>191.6</v>
      </c>
      <c r="P418" s="51" t="s">
        <v>203</v>
      </c>
      <c r="Q418" s="51" t="s">
        <v>203</v>
      </c>
      <c r="R418" s="45" t="s">
        <v>187</v>
      </c>
      <c r="S418" s="18" t="s">
        <v>453</v>
      </c>
      <c r="T418" s="18" t="s">
        <v>187</v>
      </c>
    </row>
    <row r="419" spans="1:20" ht="30" x14ac:dyDescent="0.25">
      <c r="A419" s="18" t="s">
        <v>87</v>
      </c>
      <c r="B419" s="18" t="s">
        <v>622</v>
      </c>
      <c r="C419" s="45" t="s">
        <v>728</v>
      </c>
      <c r="D419" s="18" t="s">
        <v>1423</v>
      </c>
      <c r="E419" s="48">
        <v>38523</v>
      </c>
      <c r="F419" s="48">
        <v>38523</v>
      </c>
      <c r="G419" s="49" t="s">
        <v>203</v>
      </c>
      <c r="H419" s="45" t="s">
        <v>188</v>
      </c>
      <c r="I419" s="54">
        <v>0.39999999999999997</v>
      </c>
      <c r="J419" s="44">
        <f t="shared" si="52"/>
        <v>72.385414785995252</v>
      </c>
      <c r="K419" s="51">
        <v>8.6999999999999993</v>
      </c>
      <c r="L419" s="51" t="s">
        <v>203</v>
      </c>
      <c r="M419" s="51" t="s">
        <v>203</v>
      </c>
      <c r="N419" s="51">
        <f t="shared" si="53"/>
        <v>85.670708560453704</v>
      </c>
      <c r="O419" s="51">
        <v>116.7</v>
      </c>
      <c r="P419" s="51" t="s">
        <v>203</v>
      </c>
      <c r="Q419" s="51" t="s">
        <v>203</v>
      </c>
      <c r="R419" s="45" t="s">
        <v>187</v>
      </c>
      <c r="S419" s="18" t="s">
        <v>453</v>
      </c>
      <c r="T419" s="18" t="s">
        <v>187</v>
      </c>
    </row>
    <row r="420" spans="1:20" ht="30" x14ac:dyDescent="0.25">
      <c r="A420" s="18" t="s">
        <v>87</v>
      </c>
      <c r="B420" s="18" t="s">
        <v>622</v>
      </c>
      <c r="C420" s="45" t="s">
        <v>730</v>
      </c>
      <c r="D420" s="18" t="s">
        <v>1423</v>
      </c>
      <c r="E420" s="48">
        <v>38523</v>
      </c>
      <c r="F420" s="48">
        <v>38523</v>
      </c>
      <c r="G420" s="49" t="s">
        <v>203</v>
      </c>
      <c r="H420" s="45" t="s">
        <v>188</v>
      </c>
      <c r="I420" s="54">
        <v>0.3972222222222222</v>
      </c>
      <c r="J420" s="44">
        <f t="shared" si="52"/>
        <v>69.335081352720081</v>
      </c>
      <c r="K420" s="51">
        <v>5.7</v>
      </c>
      <c r="L420" s="51" t="s">
        <v>203</v>
      </c>
      <c r="M420" s="51" t="s">
        <v>203</v>
      </c>
      <c r="N420" s="44">
        <f t="shared" si="53"/>
        <v>83.312296938670627</v>
      </c>
      <c r="O420" s="51">
        <v>67.8</v>
      </c>
      <c r="P420" s="51" t="s">
        <v>203</v>
      </c>
      <c r="Q420" s="51" t="s">
        <v>203</v>
      </c>
      <c r="R420" s="45" t="s">
        <v>187</v>
      </c>
      <c r="S420" s="18" t="s">
        <v>453</v>
      </c>
      <c r="T420" s="18" t="s">
        <v>187</v>
      </c>
    </row>
    <row r="421" spans="1:20" ht="30" x14ac:dyDescent="0.25">
      <c r="A421" s="18" t="s">
        <v>87</v>
      </c>
      <c r="B421" s="18" t="s">
        <v>622</v>
      </c>
      <c r="C421" s="45" t="s">
        <v>731</v>
      </c>
      <c r="D421" s="18" t="s">
        <v>1423</v>
      </c>
      <c r="E421" s="48">
        <v>38523</v>
      </c>
      <c r="F421" s="48">
        <v>38523</v>
      </c>
      <c r="G421" s="49" t="s">
        <v>203</v>
      </c>
      <c r="H421" s="45" t="s">
        <v>188</v>
      </c>
      <c r="I421" s="54">
        <v>0.40833333333333338</v>
      </c>
      <c r="J421" s="44">
        <f t="shared" si="52"/>
        <v>75.970131582294684</v>
      </c>
      <c r="K421" s="51">
        <v>14.3</v>
      </c>
      <c r="L421" s="51" t="s">
        <v>203</v>
      </c>
      <c r="M421" s="51" t="s">
        <v>203</v>
      </c>
      <c r="N421" s="51">
        <f t="shared" si="53"/>
        <v>86.398790864012369</v>
      </c>
      <c r="O421" s="51">
        <v>138</v>
      </c>
      <c r="P421" s="51" t="s">
        <v>203</v>
      </c>
      <c r="Q421" s="51" t="s">
        <v>203</v>
      </c>
      <c r="R421" s="45" t="s">
        <v>187</v>
      </c>
      <c r="S421" s="18" t="s">
        <v>453</v>
      </c>
      <c r="T421" s="18" t="s">
        <v>187</v>
      </c>
    </row>
    <row r="422" spans="1:20" ht="30" x14ac:dyDescent="0.25">
      <c r="A422" s="18" t="s">
        <v>87</v>
      </c>
      <c r="B422" s="18" t="s">
        <v>622</v>
      </c>
      <c r="C422" s="45" t="s">
        <v>732</v>
      </c>
      <c r="D422" s="18" t="s">
        <v>1423</v>
      </c>
      <c r="E422" s="48">
        <v>38525</v>
      </c>
      <c r="F422" s="48">
        <v>38525</v>
      </c>
      <c r="G422" s="49" t="s">
        <v>203</v>
      </c>
      <c r="H422" s="45" t="s">
        <v>188</v>
      </c>
      <c r="I422" s="54">
        <v>0.38125000000000003</v>
      </c>
      <c r="J422" s="44">
        <f t="shared" si="52"/>
        <v>64.207294900594263</v>
      </c>
      <c r="K422" s="51">
        <v>2.8</v>
      </c>
      <c r="L422" s="51" t="s">
        <v>203</v>
      </c>
      <c r="M422" s="51" t="s">
        <v>203</v>
      </c>
      <c r="N422" s="51">
        <f t="shared" si="53"/>
        <v>84.708116108725179</v>
      </c>
      <c r="O422" s="51">
        <v>93.5</v>
      </c>
      <c r="P422" s="51" t="s">
        <v>203</v>
      </c>
      <c r="Q422" s="51" t="s">
        <v>203</v>
      </c>
      <c r="R422" s="45" t="s">
        <v>187</v>
      </c>
      <c r="S422" s="18" t="s">
        <v>453</v>
      </c>
      <c r="T422" s="18" t="s">
        <v>187</v>
      </c>
    </row>
    <row r="423" spans="1:20" ht="30" x14ac:dyDescent="0.25">
      <c r="A423" s="18" t="s">
        <v>87</v>
      </c>
      <c r="B423" s="18" t="s">
        <v>622</v>
      </c>
      <c r="C423" s="45" t="s">
        <v>733</v>
      </c>
      <c r="D423" s="18" t="s">
        <v>1423</v>
      </c>
      <c r="E423" s="48">
        <v>38524</v>
      </c>
      <c r="F423" s="48">
        <v>38524</v>
      </c>
      <c r="G423" s="49" t="s">
        <v>203</v>
      </c>
      <c r="H423" s="45" t="s">
        <v>188</v>
      </c>
      <c r="I423" s="54">
        <v>0.42569444444444443</v>
      </c>
      <c r="J423" s="44">
        <f t="shared" si="52"/>
        <v>69.207403128572992</v>
      </c>
      <c r="K423" s="51">
        <v>5.6</v>
      </c>
      <c r="L423" s="51" t="s">
        <v>203</v>
      </c>
      <c r="M423" s="51" t="s">
        <v>203</v>
      </c>
      <c r="N423" s="51">
        <f t="shared" si="53"/>
        <v>86.430148002540946</v>
      </c>
      <c r="O423" s="51">
        <v>139</v>
      </c>
      <c r="P423" s="51" t="s">
        <v>203</v>
      </c>
      <c r="Q423" s="51" t="s">
        <v>203</v>
      </c>
      <c r="R423" s="45" t="s">
        <v>187</v>
      </c>
      <c r="S423" s="18" t="s">
        <v>453</v>
      </c>
      <c r="T423" s="18" t="s">
        <v>187</v>
      </c>
    </row>
    <row r="424" spans="1:20" ht="30" x14ac:dyDescent="0.25">
      <c r="A424" s="18" t="s">
        <v>87</v>
      </c>
      <c r="B424" s="18" t="s">
        <v>622</v>
      </c>
      <c r="C424" s="45" t="s">
        <v>734</v>
      </c>
      <c r="D424" s="18" t="s">
        <v>1423</v>
      </c>
      <c r="E424" s="48">
        <v>38524</v>
      </c>
      <c r="F424" s="48">
        <v>38524</v>
      </c>
      <c r="G424" s="49" t="s">
        <v>203</v>
      </c>
      <c r="H424" s="45" t="s">
        <v>188</v>
      </c>
      <c r="I424" s="54">
        <v>0.41180555555555554</v>
      </c>
      <c r="J424" s="44">
        <f t="shared" si="52"/>
        <v>92.544733390399969</v>
      </c>
      <c r="K424" s="51">
        <v>142.30000000000001</v>
      </c>
      <c r="L424" s="51" t="s">
        <v>203</v>
      </c>
      <c r="M424" s="51" t="s">
        <v>203</v>
      </c>
      <c r="N424" s="51">
        <f t="shared" si="53"/>
        <v>95.666985504229956</v>
      </c>
      <c r="O424" s="51">
        <v>1166</v>
      </c>
      <c r="P424" s="51" t="s">
        <v>203</v>
      </c>
      <c r="Q424" s="51" t="s">
        <v>203</v>
      </c>
      <c r="R424" s="45" t="s">
        <v>187</v>
      </c>
      <c r="S424" s="18" t="s">
        <v>453</v>
      </c>
      <c r="T424" s="18" t="s">
        <v>187</v>
      </c>
    </row>
    <row r="425" spans="1:20" ht="30" x14ac:dyDescent="0.25">
      <c r="A425" s="18" t="s">
        <v>87</v>
      </c>
      <c r="B425" s="18" t="s">
        <v>622</v>
      </c>
      <c r="C425" s="45" t="s">
        <v>735</v>
      </c>
      <c r="D425" s="18" t="s">
        <v>1423</v>
      </c>
      <c r="E425" s="48">
        <v>38524</v>
      </c>
      <c r="F425" s="48">
        <v>38524</v>
      </c>
      <c r="G425" s="49" t="s">
        <v>203</v>
      </c>
      <c r="H425" s="45" t="s">
        <v>188</v>
      </c>
      <c r="I425" s="54">
        <v>0.4069444444444445</v>
      </c>
      <c r="J425" s="44">
        <f t="shared" si="52"/>
        <v>88.086450995192578</v>
      </c>
      <c r="K425" s="51">
        <v>76.7</v>
      </c>
      <c r="L425" s="51" t="s">
        <v>203</v>
      </c>
      <c r="M425" s="51" t="s">
        <v>203</v>
      </c>
      <c r="N425" s="51">
        <f t="shared" si="53"/>
        <v>104.09288524162251</v>
      </c>
      <c r="O425" s="51">
        <v>8115</v>
      </c>
      <c r="P425" s="51" t="s">
        <v>203</v>
      </c>
      <c r="Q425" s="51" t="s">
        <v>203</v>
      </c>
      <c r="R425" s="45" t="s">
        <v>187</v>
      </c>
      <c r="S425" s="18" t="s">
        <v>453</v>
      </c>
      <c r="T425" s="18" t="s">
        <v>187</v>
      </c>
    </row>
    <row r="426" spans="1:20" ht="30" x14ac:dyDescent="0.25">
      <c r="A426" s="18" t="s">
        <v>87</v>
      </c>
      <c r="B426" s="18" t="s">
        <v>622</v>
      </c>
      <c r="C426" s="45" t="s">
        <v>736</v>
      </c>
      <c r="D426" s="18" t="s">
        <v>1423</v>
      </c>
      <c r="E426" s="48">
        <v>38525</v>
      </c>
      <c r="F426" s="48">
        <v>38525</v>
      </c>
      <c r="G426" s="49" t="s">
        <v>203</v>
      </c>
      <c r="H426" s="45" t="s">
        <v>211</v>
      </c>
      <c r="I426" s="54">
        <v>0.1173611111111111</v>
      </c>
      <c r="J426" s="44">
        <f t="shared" si="52"/>
        <v>65.816970216658078</v>
      </c>
      <c r="K426" s="51">
        <v>3.5</v>
      </c>
      <c r="L426" s="51" t="s">
        <v>203</v>
      </c>
      <c r="M426" s="51" t="s">
        <v>203</v>
      </c>
      <c r="N426" s="51">
        <f t="shared" si="53"/>
        <v>80.646660642520899</v>
      </c>
      <c r="O426" s="51">
        <v>36.700000000000003</v>
      </c>
      <c r="P426" s="51" t="s">
        <v>203</v>
      </c>
      <c r="Q426" s="51" t="s">
        <v>203</v>
      </c>
      <c r="R426" s="45" t="s">
        <v>187</v>
      </c>
      <c r="S426" s="18" t="s">
        <v>453</v>
      </c>
      <c r="T426" s="18" t="s">
        <v>187</v>
      </c>
    </row>
    <row r="427" spans="1:20" ht="30" x14ac:dyDescent="0.25">
      <c r="A427" s="18" t="s">
        <v>87</v>
      </c>
      <c r="B427" s="18" t="s">
        <v>622</v>
      </c>
      <c r="C427" s="45" t="s">
        <v>737</v>
      </c>
      <c r="D427" s="18" t="s">
        <v>1423</v>
      </c>
      <c r="E427" s="48">
        <v>38522</v>
      </c>
      <c r="F427" s="48">
        <v>38522</v>
      </c>
      <c r="G427" s="49" t="s">
        <v>203</v>
      </c>
      <c r="H427" s="45" t="s">
        <v>188</v>
      </c>
      <c r="I427" s="54">
        <v>0.47569444444444442</v>
      </c>
      <c r="J427" s="44">
        <f t="shared" si="52"/>
        <v>71.689585986334237</v>
      </c>
      <c r="K427" s="51">
        <v>7.9</v>
      </c>
      <c r="L427" s="51" t="s">
        <v>203</v>
      </c>
      <c r="M427" s="51" t="s">
        <v>203</v>
      </c>
      <c r="N427" s="51">
        <f t="shared" si="53"/>
        <v>85.269416279590288</v>
      </c>
      <c r="O427" s="51">
        <v>106.4</v>
      </c>
      <c r="P427" s="51" t="s">
        <v>203</v>
      </c>
      <c r="Q427" s="51" t="s">
        <v>203</v>
      </c>
      <c r="R427" s="45" t="s">
        <v>187</v>
      </c>
      <c r="S427" s="18" t="s">
        <v>453</v>
      </c>
      <c r="T427" s="18" t="s">
        <v>187</v>
      </c>
    </row>
    <row r="428" spans="1:20" ht="30" x14ac:dyDescent="0.25">
      <c r="A428" s="18" t="s">
        <v>87</v>
      </c>
      <c r="B428" s="18" t="s">
        <v>622</v>
      </c>
      <c r="C428" s="45" t="s">
        <v>738</v>
      </c>
      <c r="D428" s="18" t="s">
        <v>1423</v>
      </c>
      <c r="E428" s="48">
        <v>38522</v>
      </c>
      <c r="F428" s="48">
        <v>38522</v>
      </c>
      <c r="G428" s="49" t="s">
        <v>203</v>
      </c>
      <c r="H428" s="45" t="s">
        <v>188</v>
      </c>
      <c r="I428" s="54">
        <v>0.4604166666666667</v>
      </c>
      <c r="J428" s="44">
        <f t="shared" si="52"/>
        <v>80.365464982414878</v>
      </c>
      <c r="K428" s="51">
        <v>26.3</v>
      </c>
      <c r="L428" s="51" t="s">
        <v>203</v>
      </c>
      <c r="M428" s="51" t="s">
        <v>203</v>
      </c>
      <c r="N428" s="51">
        <f t="shared" si="53"/>
        <v>89.237372499823294</v>
      </c>
      <c r="O428" s="51">
        <v>265.3</v>
      </c>
      <c r="P428" s="51" t="s">
        <v>203</v>
      </c>
      <c r="Q428" s="51" t="s">
        <v>203</v>
      </c>
      <c r="R428" s="45" t="s">
        <v>187</v>
      </c>
      <c r="S428" s="18" t="s">
        <v>453</v>
      </c>
      <c r="T428" s="18" t="s">
        <v>187</v>
      </c>
    </row>
    <row r="429" spans="1:20" ht="30" x14ac:dyDescent="0.25">
      <c r="A429" s="18" t="s">
        <v>87</v>
      </c>
      <c r="B429" s="18" t="s">
        <v>622</v>
      </c>
      <c r="C429" s="45" t="s">
        <v>739</v>
      </c>
      <c r="D429" s="18" t="s">
        <v>1423</v>
      </c>
      <c r="E429" s="48">
        <v>38522</v>
      </c>
      <c r="F429" s="48">
        <v>38522</v>
      </c>
      <c r="G429" s="49" t="s">
        <v>203</v>
      </c>
      <c r="H429" s="45" t="s">
        <v>188</v>
      </c>
      <c r="I429" s="54">
        <v>0.44722222222222219</v>
      </c>
      <c r="J429" s="44">
        <f t="shared" si="52"/>
        <v>68.945060350659503</v>
      </c>
      <c r="K429" s="51">
        <v>5.4</v>
      </c>
      <c r="L429" s="51" t="s">
        <v>203</v>
      </c>
      <c r="M429" s="51" t="s">
        <v>203</v>
      </c>
      <c r="N429" s="51">
        <f t="shared" si="53"/>
        <v>84.90338854787602</v>
      </c>
      <c r="O429" s="51">
        <v>97.8</v>
      </c>
      <c r="P429" s="51" t="s">
        <v>203</v>
      </c>
      <c r="Q429" s="51" t="s">
        <v>203</v>
      </c>
      <c r="R429" s="45" t="s">
        <v>187</v>
      </c>
      <c r="S429" s="18" t="s">
        <v>453</v>
      </c>
      <c r="T429" s="18" t="s">
        <v>187</v>
      </c>
    </row>
    <row r="430" spans="1:20" ht="30" x14ac:dyDescent="0.25">
      <c r="A430" s="18" t="s">
        <v>87</v>
      </c>
      <c r="B430" s="18" t="s">
        <v>622</v>
      </c>
      <c r="C430" s="45" t="s">
        <v>735</v>
      </c>
      <c r="D430" s="18" t="s">
        <v>1423</v>
      </c>
      <c r="E430" s="48">
        <v>38523</v>
      </c>
      <c r="F430" s="48">
        <v>38523</v>
      </c>
      <c r="G430" s="49" t="s">
        <v>203</v>
      </c>
      <c r="H430" s="45" t="s">
        <v>188</v>
      </c>
      <c r="I430" s="54">
        <v>0.45208333333333334</v>
      </c>
      <c r="J430" s="44">
        <f t="shared" si="52"/>
        <v>79.175343775229948</v>
      </c>
      <c r="K430" s="51">
        <v>22.3</v>
      </c>
      <c r="L430" s="51" t="s">
        <v>203</v>
      </c>
      <c r="M430" s="51" t="s">
        <v>203</v>
      </c>
      <c r="N430" s="51">
        <f t="shared" si="53"/>
        <v>88.096301674258982</v>
      </c>
      <c r="O430" s="51">
        <v>204</v>
      </c>
      <c r="P430" s="51" t="s">
        <v>203</v>
      </c>
      <c r="Q430" s="51" t="s">
        <v>203</v>
      </c>
      <c r="R430" s="45" t="s">
        <v>187</v>
      </c>
      <c r="S430" s="18" t="s">
        <v>453</v>
      </c>
      <c r="T430" s="18" t="s">
        <v>187</v>
      </c>
    </row>
    <row r="431" spans="1:20" ht="30" x14ac:dyDescent="0.25">
      <c r="A431" s="18" t="s">
        <v>87</v>
      </c>
      <c r="B431" s="18" t="s">
        <v>622</v>
      </c>
      <c r="C431" s="45" t="s">
        <v>740</v>
      </c>
      <c r="D431" s="18" t="s">
        <v>1423</v>
      </c>
      <c r="E431" s="48">
        <v>38523</v>
      </c>
      <c r="F431" s="48">
        <v>38523</v>
      </c>
      <c r="G431" s="49" t="s">
        <v>203</v>
      </c>
      <c r="H431" s="45" t="s">
        <v>188</v>
      </c>
      <c r="I431" s="54">
        <v>0.4284722222222222</v>
      </c>
      <c r="J431" s="44">
        <f t="shared" si="52"/>
        <v>75.919509400202571</v>
      </c>
      <c r="K431" s="51">
        <v>14.2</v>
      </c>
      <c r="L431" s="51" t="s">
        <v>203</v>
      </c>
      <c r="M431" s="51" t="s">
        <v>203</v>
      </c>
      <c r="N431" s="51">
        <f t="shared" si="53"/>
        <v>85.707764628434347</v>
      </c>
      <c r="O431" s="51">
        <v>117.7</v>
      </c>
      <c r="P431" s="51" t="s">
        <v>203</v>
      </c>
      <c r="Q431" s="51" t="s">
        <v>203</v>
      </c>
      <c r="R431" s="45" t="s">
        <v>187</v>
      </c>
      <c r="S431" s="18" t="s">
        <v>453</v>
      </c>
      <c r="T431" s="18" t="s">
        <v>187</v>
      </c>
    </row>
    <row r="432" spans="1:20" ht="30" x14ac:dyDescent="0.25">
      <c r="A432" s="18" t="s">
        <v>87</v>
      </c>
      <c r="B432" s="18" t="s">
        <v>622</v>
      </c>
      <c r="C432" s="45" t="s">
        <v>227</v>
      </c>
      <c r="D432" s="18" t="s">
        <v>1423</v>
      </c>
      <c r="E432" s="48">
        <v>38523</v>
      </c>
      <c r="F432" s="48">
        <v>38523</v>
      </c>
      <c r="G432" s="49" t="s">
        <v>203</v>
      </c>
      <c r="H432" s="45" t="s">
        <v>188</v>
      </c>
      <c r="I432" s="54">
        <v>0.4201388888888889</v>
      </c>
      <c r="J432" s="44">
        <f t="shared" si="52"/>
        <v>75.447175756463295</v>
      </c>
      <c r="K432" s="51">
        <v>13.3</v>
      </c>
      <c r="L432" s="51" t="s">
        <v>203</v>
      </c>
      <c r="M432" s="51" t="s">
        <v>203</v>
      </c>
      <c r="N432" s="51">
        <f t="shared" si="53"/>
        <v>86.897709563468737</v>
      </c>
      <c r="O432" s="51">
        <v>154.80000000000001</v>
      </c>
      <c r="P432" s="51" t="s">
        <v>203</v>
      </c>
      <c r="Q432" s="51" t="s">
        <v>203</v>
      </c>
      <c r="R432" s="45" t="s">
        <v>187</v>
      </c>
      <c r="S432" s="18" t="s">
        <v>453</v>
      </c>
      <c r="T432" s="18" t="s">
        <v>187</v>
      </c>
    </row>
    <row r="433" spans="1:20" ht="30" x14ac:dyDescent="0.25">
      <c r="A433" s="18" t="s">
        <v>87</v>
      </c>
      <c r="B433" s="18" t="s">
        <v>622</v>
      </c>
      <c r="C433" s="45" t="s">
        <v>728</v>
      </c>
      <c r="D433" s="18" t="s">
        <v>1423</v>
      </c>
      <c r="E433" s="48">
        <v>38523</v>
      </c>
      <c r="F433" s="48">
        <v>38523</v>
      </c>
      <c r="G433" s="49" t="s">
        <v>203</v>
      </c>
      <c r="H433" s="45" t="s">
        <v>188</v>
      </c>
      <c r="I433" s="54">
        <v>0.46388888888888885</v>
      </c>
      <c r="J433" s="44">
        <f t="shared" si="52"/>
        <v>72.709677526453362</v>
      </c>
      <c r="K433" s="51">
        <v>9.1</v>
      </c>
      <c r="L433" s="51" t="s">
        <v>203</v>
      </c>
      <c r="M433" s="51" t="s">
        <v>203</v>
      </c>
      <c r="N433" s="51">
        <f t="shared" si="53"/>
        <v>90.614591712419156</v>
      </c>
      <c r="O433" s="51">
        <v>364.3</v>
      </c>
      <c r="P433" s="51" t="s">
        <v>203</v>
      </c>
      <c r="Q433" s="51" t="s">
        <v>203</v>
      </c>
      <c r="R433" s="45" t="s">
        <v>187</v>
      </c>
      <c r="S433" s="18" t="s">
        <v>453</v>
      </c>
      <c r="T433" s="18" t="s">
        <v>187</v>
      </c>
    </row>
    <row r="434" spans="1:20" ht="30" x14ac:dyDescent="0.25">
      <c r="A434" s="18" t="s">
        <v>87</v>
      </c>
      <c r="B434" s="18" t="s">
        <v>622</v>
      </c>
      <c r="C434" s="45" t="s">
        <v>734</v>
      </c>
      <c r="D434" s="18" t="s">
        <v>1423</v>
      </c>
      <c r="E434" s="48">
        <v>38523</v>
      </c>
      <c r="F434" s="48">
        <v>38523</v>
      </c>
      <c r="G434" s="49" t="s">
        <v>203</v>
      </c>
      <c r="H434" s="45" t="s">
        <v>188</v>
      </c>
      <c r="I434" s="54">
        <v>0.41944444444444445</v>
      </c>
      <c r="J434" s="44">
        <f t="shared" si="52"/>
        <v>90.399885539176353</v>
      </c>
      <c r="K434" s="51">
        <v>105.7</v>
      </c>
      <c r="L434" s="51" t="s">
        <v>203</v>
      </c>
      <c r="M434" s="51" t="s">
        <v>203</v>
      </c>
      <c r="N434" s="51">
        <f t="shared" si="53"/>
        <v>92.479553069067293</v>
      </c>
      <c r="O434" s="51">
        <v>559.70000000000005</v>
      </c>
      <c r="P434" s="51" t="s">
        <v>203</v>
      </c>
      <c r="Q434" s="51" t="s">
        <v>203</v>
      </c>
      <c r="R434" s="45" t="s">
        <v>187</v>
      </c>
      <c r="S434" s="18" t="s">
        <v>453</v>
      </c>
      <c r="T434" s="18" t="s">
        <v>187</v>
      </c>
    </row>
    <row r="435" spans="1:20" ht="30" x14ac:dyDescent="0.25">
      <c r="A435" s="18" t="s">
        <v>87</v>
      </c>
      <c r="B435" s="18" t="s">
        <v>622</v>
      </c>
      <c r="C435" s="45" t="s">
        <v>741</v>
      </c>
      <c r="D435" s="18" t="s">
        <v>1423</v>
      </c>
      <c r="E435" s="48">
        <v>38524</v>
      </c>
      <c r="F435" s="48">
        <v>38524</v>
      </c>
      <c r="G435" s="49" t="s">
        <v>203</v>
      </c>
      <c r="H435" s="45" t="s">
        <v>188</v>
      </c>
      <c r="I435" s="54">
        <v>0.44861111111111113</v>
      </c>
      <c r="J435" s="44">
        <f t="shared" si="52"/>
        <v>71.597691350688876</v>
      </c>
      <c r="K435" s="51">
        <v>7.8</v>
      </c>
      <c r="L435" s="51" t="s">
        <v>203</v>
      </c>
      <c r="M435" s="51" t="s">
        <v>203</v>
      </c>
      <c r="N435" s="51">
        <f t="shared" si="53"/>
        <v>85.157787563890409</v>
      </c>
      <c r="O435" s="51">
        <v>103.7</v>
      </c>
      <c r="P435" s="51" t="s">
        <v>203</v>
      </c>
      <c r="Q435" s="51" t="s">
        <v>203</v>
      </c>
      <c r="R435" s="45" t="s">
        <v>187</v>
      </c>
      <c r="S435" s="18" t="s">
        <v>453</v>
      </c>
      <c r="T435" s="18" t="s">
        <v>187</v>
      </c>
    </row>
    <row r="436" spans="1:20" ht="30" x14ac:dyDescent="0.25">
      <c r="A436" s="18" t="s">
        <v>87</v>
      </c>
      <c r="B436" s="18" t="s">
        <v>622</v>
      </c>
      <c r="C436" s="45" t="s">
        <v>736</v>
      </c>
      <c r="D436" s="18" t="s">
        <v>1423</v>
      </c>
      <c r="E436" s="48">
        <v>38524</v>
      </c>
      <c r="F436" s="48">
        <v>38524</v>
      </c>
      <c r="G436" s="49" t="s">
        <v>203</v>
      </c>
      <c r="H436" s="45" t="s">
        <v>188</v>
      </c>
      <c r="I436" s="54">
        <v>0.44722222222222219</v>
      </c>
      <c r="J436" s="44">
        <f t="shared" si="52"/>
        <v>73.170278506162333</v>
      </c>
      <c r="K436" s="51">
        <v>9.6999999999999993</v>
      </c>
      <c r="L436" s="51" t="s">
        <v>203</v>
      </c>
      <c r="M436" s="51" t="s">
        <v>203</v>
      </c>
      <c r="N436" s="51">
        <f t="shared" si="53"/>
        <v>85.124153747624334</v>
      </c>
      <c r="O436" s="51">
        <v>102.9</v>
      </c>
      <c r="P436" s="51" t="s">
        <v>203</v>
      </c>
      <c r="Q436" s="51" t="s">
        <v>203</v>
      </c>
      <c r="R436" s="45" t="s">
        <v>187</v>
      </c>
      <c r="S436" s="18" t="s">
        <v>453</v>
      </c>
      <c r="T436" s="18" t="s">
        <v>187</v>
      </c>
    </row>
    <row r="437" spans="1:20" ht="30" x14ac:dyDescent="0.25">
      <c r="A437" s="18" t="s">
        <v>87</v>
      </c>
      <c r="B437" s="18" t="s">
        <v>622</v>
      </c>
      <c r="C437" s="45" t="s">
        <v>742</v>
      </c>
      <c r="D437" s="18" t="s">
        <v>1423</v>
      </c>
      <c r="E437" s="48">
        <v>38524</v>
      </c>
      <c r="F437" s="48">
        <v>38524</v>
      </c>
      <c r="G437" s="49" t="s">
        <v>203</v>
      </c>
      <c r="H437" s="45" t="s">
        <v>188</v>
      </c>
      <c r="I437" s="54">
        <v>0.4597222222222222</v>
      </c>
      <c r="J437" s="44">
        <f t="shared" si="52"/>
        <v>77.98203056731758</v>
      </c>
      <c r="K437" s="51">
        <v>18.899999999999999</v>
      </c>
      <c r="L437" s="51" t="s">
        <v>203</v>
      </c>
      <c r="M437" s="51" t="s">
        <v>203</v>
      </c>
      <c r="N437" s="51">
        <f t="shared" si="53"/>
        <v>88.607826898732796</v>
      </c>
      <c r="O437" s="51">
        <v>229.5</v>
      </c>
      <c r="P437" s="51" t="s">
        <v>203</v>
      </c>
      <c r="Q437" s="51" t="s">
        <v>203</v>
      </c>
      <c r="R437" s="45" t="s">
        <v>187</v>
      </c>
      <c r="S437" s="18" t="s">
        <v>453</v>
      </c>
      <c r="T437" s="18" t="s">
        <v>187</v>
      </c>
    </row>
    <row r="438" spans="1:20" ht="30" x14ac:dyDescent="0.25">
      <c r="A438" s="18" t="s">
        <v>87</v>
      </c>
      <c r="B438" s="18" t="s">
        <v>622</v>
      </c>
      <c r="C438" s="45" t="s">
        <v>227</v>
      </c>
      <c r="D438" s="18" t="s">
        <v>1423</v>
      </c>
      <c r="E438" s="48">
        <v>38525</v>
      </c>
      <c r="F438" s="48">
        <v>38525</v>
      </c>
      <c r="G438" s="49" t="s">
        <v>203</v>
      </c>
      <c r="H438" s="45" t="s">
        <v>211</v>
      </c>
      <c r="I438" s="54">
        <v>0.12291666666666667</v>
      </c>
      <c r="J438" s="44">
        <f t="shared" si="52"/>
        <v>78.057964229984748</v>
      </c>
      <c r="K438" s="51">
        <v>19.100000000000001</v>
      </c>
      <c r="L438" s="51" t="s">
        <v>203</v>
      </c>
      <c r="M438" s="51" t="s">
        <v>203</v>
      </c>
      <c r="N438" s="51">
        <f t="shared" si="53"/>
        <v>86.50142161848558</v>
      </c>
      <c r="O438" s="51">
        <v>141.30000000000001</v>
      </c>
      <c r="P438" s="51" t="s">
        <v>203</v>
      </c>
      <c r="Q438" s="51" t="s">
        <v>203</v>
      </c>
      <c r="R438" s="45" t="s">
        <v>187</v>
      </c>
      <c r="S438" s="18" t="s">
        <v>453</v>
      </c>
      <c r="T438" s="18" t="s">
        <v>187</v>
      </c>
    </row>
    <row r="439" spans="1:20" ht="30" x14ac:dyDescent="0.25">
      <c r="A439" s="18" t="s">
        <v>87</v>
      </c>
      <c r="B439" s="18" t="s">
        <v>622</v>
      </c>
      <c r="C439" s="45" t="s">
        <v>729</v>
      </c>
      <c r="D439" s="18" t="s">
        <v>1423</v>
      </c>
      <c r="E439" s="48">
        <v>38525</v>
      </c>
      <c r="F439" s="48">
        <v>38525</v>
      </c>
      <c r="G439" s="49" t="s">
        <v>203</v>
      </c>
      <c r="H439" s="45" t="s">
        <v>188</v>
      </c>
      <c r="I439" s="54">
        <v>0.4597222222222222</v>
      </c>
      <c r="J439" s="44">
        <f t="shared" si="52"/>
        <v>79.011762358772486</v>
      </c>
      <c r="K439" s="51">
        <v>21.8</v>
      </c>
      <c r="L439" s="51" t="s">
        <v>203</v>
      </c>
      <c r="M439" s="51" t="s">
        <v>203</v>
      </c>
      <c r="N439" s="51">
        <f t="shared" si="53"/>
        <v>88.793055177505821</v>
      </c>
      <c r="O439" s="51">
        <v>239.5</v>
      </c>
      <c r="P439" s="51" t="s">
        <v>203</v>
      </c>
      <c r="Q439" s="51" t="s">
        <v>203</v>
      </c>
      <c r="R439" s="45" t="s">
        <v>187</v>
      </c>
      <c r="S439" s="18" t="s">
        <v>453</v>
      </c>
      <c r="T439" s="18" t="s">
        <v>187</v>
      </c>
    </row>
    <row r="440" spans="1:20" ht="30" x14ac:dyDescent="0.25">
      <c r="A440" s="18" t="s">
        <v>87</v>
      </c>
      <c r="B440" s="18" t="s">
        <v>622</v>
      </c>
      <c r="C440" s="45" t="s">
        <v>728</v>
      </c>
      <c r="D440" s="18" t="s">
        <v>1423</v>
      </c>
      <c r="E440" s="48">
        <v>38524</v>
      </c>
      <c r="F440" s="48">
        <v>38524</v>
      </c>
      <c r="G440" s="49" t="s">
        <v>203</v>
      </c>
      <c r="H440" s="45" t="s">
        <v>188</v>
      </c>
      <c r="I440" s="54">
        <v>0.46666666666666662</v>
      </c>
      <c r="J440" s="44">
        <f t="shared" si="52"/>
        <v>81.481368416676062</v>
      </c>
      <c r="K440" s="51">
        <v>30.7</v>
      </c>
      <c r="L440" s="51" t="s">
        <v>203</v>
      </c>
      <c r="M440" s="51" t="s">
        <v>203</v>
      </c>
      <c r="N440" s="51">
        <f t="shared" si="53"/>
        <v>89.409090820652182</v>
      </c>
      <c r="O440" s="51">
        <v>276</v>
      </c>
      <c r="P440" s="51" t="s">
        <v>203</v>
      </c>
      <c r="Q440" s="51" t="s">
        <v>203</v>
      </c>
      <c r="R440" s="45" t="s">
        <v>187</v>
      </c>
      <c r="S440" s="18" t="s">
        <v>453</v>
      </c>
      <c r="T440" s="18" t="s">
        <v>187</v>
      </c>
    </row>
    <row r="441" spans="1:20" ht="30" x14ac:dyDescent="0.25">
      <c r="A441" s="18" t="s">
        <v>87</v>
      </c>
      <c r="B441" s="18" t="s">
        <v>622</v>
      </c>
      <c r="C441" s="45" t="s">
        <v>733</v>
      </c>
      <c r="D441" s="18" t="s">
        <v>1423</v>
      </c>
      <c r="E441" s="48">
        <v>38525</v>
      </c>
      <c r="F441" s="48">
        <v>38525</v>
      </c>
      <c r="G441" s="49" t="s">
        <v>203</v>
      </c>
      <c r="H441" s="45" t="s">
        <v>211</v>
      </c>
      <c r="I441" s="54">
        <v>0.12847222222222224</v>
      </c>
      <c r="J441" s="44">
        <f t="shared" si="52"/>
        <v>65.607864812071853</v>
      </c>
      <c r="K441" s="51">
        <v>3.4</v>
      </c>
      <c r="L441" s="51" t="s">
        <v>203</v>
      </c>
      <c r="M441" s="51" t="s">
        <v>203</v>
      </c>
      <c r="N441" s="51">
        <f t="shared" si="53"/>
        <v>81.063813651106045</v>
      </c>
      <c r="O441" s="51">
        <v>40.4</v>
      </c>
      <c r="P441" s="51" t="s">
        <v>203</v>
      </c>
      <c r="Q441" s="51" t="s">
        <v>203</v>
      </c>
      <c r="R441" s="45" t="s">
        <v>187</v>
      </c>
      <c r="S441" s="18" t="s">
        <v>453</v>
      </c>
      <c r="T441" s="18" t="s">
        <v>187</v>
      </c>
    </row>
    <row r="442" spans="1:20" ht="30" x14ac:dyDescent="0.25">
      <c r="A442" s="18" t="s">
        <v>87</v>
      </c>
      <c r="B442" s="18" t="s">
        <v>622</v>
      </c>
      <c r="C442" s="45" t="s">
        <v>743</v>
      </c>
      <c r="D442" s="18" t="s">
        <v>1423</v>
      </c>
      <c r="E442" s="48">
        <v>38525</v>
      </c>
      <c r="F442" s="48">
        <v>38525</v>
      </c>
      <c r="G442" s="49" t="s">
        <v>203</v>
      </c>
      <c r="H442" s="45" t="s">
        <v>211</v>
      </c>
      <c r="I442" s="54">
        <v>0.13194444444444445</v>
      </c>
      <c r="J442" s="44">
        <f t="shared" si="52"/>
        <v>80.528185370839992</v>
      </c>
      <c r="K442" s="51">
        <v>26.9</v>
      </c>
      <c r="L442" s="51" t="s">
        <v>203</v>
      </c>
      <c r="M442" s="51" t="s">
        <v>203</v>
      </c>
      <c r="N442" s="51">
        <f t="shared" si="53"/>
        <v>89.13969971748061</v>
      </c>
      <c r="O442" s="51">
        <v>259.39999999999998</v>
      </c>
      <c r="P442" s="51" t="s">
        <v>203</v>
      </c>
      <c r="Q442" s="51" t="s">
        <v>203</v>
      </c>
      <c r="R442" s="45" t="s">
        <v>187</v>
      </c>
      <c r="S442" s="18" t="s">
        <v>453</v>
      </c>
      <c r="T442" s="18" t="s">
        <v>187</v>
      </c>
    </row>
    <row r="443" spans="1:20" ht="30" x14ac:dyDescent="0.25">
      <c r="A443" s="18" t="s">
        <v>87</v>
      </c>
      <c r="B443" s="18" t="s">
        <v>622</v>
      </c>
      <c r="C443" s="45" t="s">
        <v>227</v>
      </c>
      <c r="D443" s="18" t="s">
        <v>1423</v>
      </c>
      <c r="E443" s="48">
        <v>38525</v>
      </c>
      <c r="F443" s="48">
        <v>38525</v>
      </c>
      <c r="G443" s="49" t="s">
        <v>203</v>
      </c>
      <c r="H443" s="45" t="s">
        <v>211</v>
      </c>
      <c r="I443" s="54">
        <v>0.20555555555555557</v>
      </c>
      <c r="J443" s="44">
        <f t="shared" si="52"/>
        <v>73.741954257551669</v>
      </c>
      <c r="K443" s="51">
        <v>10.5</v>
      </c>
      <c r="L443" s="51" t="s">
        <v>203</v>
      </c>
      <c r="M443" s="51" t="s">
        <v>203</v>
      </c>
      <c r="N443" s="51">
        <f t="shared" si="53"/>
        <v>85.090257420869108</v>
      </c>
      <c r="O443" s="51">
        <v>102.1</v>
      </c>
      <c r="P443" s="51" t="s">
        <v>203</v>
      </c>
      <c r="Q443" s="51" t="s">
        <v>203</v>
      </c>
      <c r="R443" s="45" t="s">
        <v>187</v>
      </c>
      <c r="S443" s="18" t="s">
        <v>453</v>
      </c>
      <c r="T443" s="18" t="s">
        <v>187</v>
      </c>
    </row>
    <row r="444" spans="1:20" ht="30" x14ac:dyDescent="0.25">
      <c r="A444" s="18" t="s">
        <v>87</v>
      </c>
      <c r="B444" s="18" t="s">
        <v>622</v>
      </c>
      <c r="C444" s="45" t="s">
        <v>744</v>
      </c>
      <c r="D444" s="18" t="s">
        <v>1423</v>
      </c>
      <c r="E444" s="48">
        <v>38525</v>
      </c>
      <c r="F444" s="48">
        <v>38525</v>
      </c>
      <c r="G444" s="49" t="s">
        <v>203</v>
      </c>
      <c r="H444" s="45" t="s">
        <v>211</v>
      </c>
      <c r="I444" s="54">
        <v>0.19652777777777777</v>
      </c>
      <c r="J444" s="44">
        <f t="shared" si="52"/>
        <v>60.607756584093131</v>
      </c>
      <c r="K444" s="51">
        <v>1.7</v>
      </c>
      <c r="L444" s="51" t="s">
        <v>203</v>
      </c>
      <c r="M444" s="51" t="s">
        <v>203</v>
      </c>
      <c r="N444" s="51">
        <f t="shared" si="53"/>
        <v>79.533183400470378</v>
      </c>
      <c r="O444" s="51">
        <v>28.4</v>
      </c>
      <c r="P444" s="51" t="s">
        <v>203</v>
      </c>
      <c r="Q444" s="51" t="s">
        <v>203</v>
      </c>
      <c r="R444" s="45" t="s">
        <v>187</v>
      </c>
      <c r="S444" s="18" t="s">
        <v>453</v>
      </c>
      <c r="T444" s="18" t="s">
        <v>187</v>
      </c>
    </row>
    <row r="445" spans="1:20" ht="30" x14ac:dyDescent="0.25">
      <c r="A445" s="18" t="s">
        <v>87</v>
      </c>
      <c r="B445" s="18" t="s">
        <v>622</v>
      </c>
      <c r="C445" s="45" t="s">
        <v>728</v>
      </c>
      <c r="D445" s="18" t="s">
        <v>1423</v>
      </c>
      <c r="E445" s="48">
        <v>38525</v>
      </c>
      <c r="F445" s="48">
        <v>38525</v>
      </c>
      <c r="G445" s="49" t="s">
        <v>203</v>
      </c>
      <c r="H445" s="45" t="s">
        <v>211</v>
      </c>
      <c r="I445" s="54">
        <v>0.23124999999999998</v>
      </c>
      <c r="J445" s="44">
        <f t="shared" si="52"/>
        <v>77.426861988679349</v>
      </c>
      <c r="K445" s="51">
        <v>17.5</v>
      </c>
      <c r="L445" s="51" t="s">
        <v>203</v>
      </c>
      <c r="M445" s="51" t="s">
        <v>203</v>
      </c>
      <c r="N445" s="51">
        <f t="shared" si="53"/>
        <v>87.864564697469831</v>
      </c>
      <c r="O445" s="51">
        <v>193.4</v>
      </c>
      <c r="P445" s="51" t="s">
        <v>203</v>
      </c>
      <c r="Q445" s="51" t="s">
        <v>203</v>
      </c>
      <c r="R445" s="45" t="s">
        <v>187</v>
      </c>
      <c r="S445" s="18" t="s">
        <v>453</v>
      </c>
      <c r="T445" s="18" t="s">
        <v>187</v>
      </c>
    </row>
    <row r="446" spans="1:20" ht="30" x14ac:dyDescent="0.25">
      <c r="A446" s="18" t="s">
        <v>87</v>
      </c>
      <c r="B446" s="18" t="s">
        <v>622</v>
      </c>
      <c r="C446" s="45" t="s">
        <v>728</v>
      </c>
      <c r="D446" s="18" t="s">
        <v>1423</v>
      </c>
      <c r="E446" s="48">
        <v>38525</v>
      </c>
      <c r="F446" s="48">
        <v>38525</v>
      </c>
      <c r="G446" s="49" t="s">
        <v>203</v>
      </c>
      <c r="H446" s="45" t="s">
        <v>211</v>
      </c>
      <c r="I446" s="54">
        <v>0.21319444444444444</v>
      </c>
      <c r="J446" s="44">
        <f t="shared" si="52"/>
        <v>78.742062485530397</v>
      </c>
      <c r="K446" s="51">
        <v>21</v>
      </c>
      <c r="L446" s="51" t="s">
        <v>203</v>
      </c>
      <c r="M446" s="51" t="s">
        <v>203</v>
      </c>
      <c r="N446" s="51">
        <f t="shared" si="53"/>
        <v>88.911116137028031</v>
      </c>
      <c r="O446" s="51">
        <v>246.1</v>
      </c>
      <c r="P446" s="51" t="s">
        <v>203</v>
      </c>
      <c r="Q446" s="51" t="s">
        <v>203</v>
      </c>
      <c r="R446" s="45" t="s">
        <v>187</v>
      </c>
      <c r="S446" s="18" t="s">
        <v>453</v>
      </c>
      <c r="T446" s="18" t="s">
        <v>187</v>
      </c>
    </row>
    <row r="447" spans="1:20" ht="30" x14ac:dyDescent="0.25">
      <c r="A447" s="18" t="s">
        <v>87</v>
      </c>
      <c r="B447" s="18" t="s">
        <v>622</v>
      </c>
      <c r="C447" s="45" t="s">
        <v>740</v>
      </c>
      <c r="D447" s="18" t="s">
        <v>1423</v>
      </c>
      <c r="E447" s="48">
        <v>38525</v>
      </c>
      <c r="F447" s="48">
        <v>38525</v>
      </c>
      <c r="G447" s="49" t="s">
        <v>203</v>
      </c>
      <c r="H447" s="45" t="s">
        <v>211</v>
      </c>
      <c r="I447" s="54">
        <v>0.21111111111111111</v>
      </c>
      <c r="J447" s="44">
        <f t="shared" si="52"/>
        <v>78.133106902619119</v>
      </c>
      <c r="K447" s="51">
        <v>19.3</v>
      </c>
      <c r="L447" s="51" t="s">
        <v>203</v>
      </c>
      <c r="M447" s="51" t="s">
        <v>203</v>
      </c>
      <c r="N447" s="51">
        <f t="shared" si="53"/>
        <v>87.828486028346447</v>
      </c>
      <c r="O447" s="51">
        <v>191.8</v>
      </c>
      <c r="P447" s="51" t="s">
        <v>203</v>
      </c>
      <c r="Q447" s="51" t="s">
        <v>203</v>
      </c>
      <c r="R447" s="45" t="s">
        <v>187</v>
      </c>
      <c r="S447" s="18" t="s">
        <v>453</v>
      </c>
      <c r="T447" s="18" t="s">
        <v>187</v>
      </c>
    </row>
    <row r="448" spans="1:20" ht="30" x14ac:dyDescent="0.25">
      <c r="A448" s="18" t="s">
        <v>87</v>
      </c>
      <c r="B448" s="18" t="s">
        <v>622</v>
      </c>
      <c r="C448" s="45" t="s">
        <v>745</v>
      </c>
      <c r="D448" s="18" t="s">
        <v>1423</v>
      </c>
      <c r="E448" s="48">
        <v>38526</v>
      </c>
      <c r="F448" s="48">
        <v>38526</v>
      </c>
      <c r="G448" s="49" t="s">
        <v>203</v>
      </c>
      <c r="H448" s="45" t="s">
        <v>188</v>
      </c>
      <c r="I448" s="54">
        <v>0.46597222222222223</v>
      </c>
      <c r="J448" s="44">
        <f t="shared" si="52"/>
        <v>64.704984040893592</v>
      </c>
      <c r="K448" s="51">
        <v>3</v>
      </c>
      <c r="L448" s="51" t="s">
        <v>203</v>
      </c>
      <c r="M448" s="51" t="s">
        <v>203</v>
      </c>
      <c r="N448" s="51">
        <f t="shared" si="53"/>
        <v>84.263424466256552</v>
      </c>
      <c r="O448" s="51">
        <v>84.4</v>
      </c>
      <c r="P448" s="51" t="s">
        <v>203</v>
      </c>
      <c r="Q448" s="51" t="s">
        <v>203</v>
      </c>
      <c r="R448" s="45" t="s">
        <v>187</v>
      </c>
      <c r="S448" s="18" t="s">
        <v>453</v>
      </c>
      <c r="T448" s="18" t="s">
        <v>187</v>
      </c>
    </row>
    <row r="449" spans="1:20" ht="30" x14ac:dyDescent="0.25">
      <c r="A449" s="18" t="s">
        <v>87</v>
      </c>
      <c r="B449" s="18" t="s">
        <v>622</v>
      </c>
      <c r="C449" s="45" t="s">
        <v>731</v>
      </c>
      <c r="D449" s="18" t="s">
        <v>1423</v>
      </c>
      <c r="E449" s="48">
        <v>38526</v>
      </c>
      <c r="F449" s="48">
        <v>38526</v>
      </c>
      <c r="G449" s="49" t="s">
        <v>203</v>
      </c>
      <c r="H449" s="45" t="s">
        <v>188</v>
      </c>
      <c r="I449" s="54">
        <v>0.45902777777777781</v>
      </c>
      <c r="J449" s="44">
        <f t="shared" si="52"/>
        <v>74.460647201059118</v>
      </c>
      <c r="K449" s="51">
        <v>11.6</v>
      </c>
      <c r="L449" s="51" t="s">
        <v>203</v>
      </c>
      <c r="M449" s="51" t="s">
        <v>203</v>
      </c>
      <c r="N449" s="51">
        <f t="shared" si="53"/>
        <v>88.07067950661299</v>
      </c>
      <c r="O449" s="51">
        <v>202.8</v>
      </c>
      <c r="P449" s="51" t="s">
        <v>203</v>
      </c>
      <c r="Q449" s="51" t="s">
        <v>203</v>
      </c>
      <c r="R449" s="45" t="s">
        <v>187</v>
      </c>
      <c r="S449" s="18" t="s">
        <v>453</v>
      </c>
      <c r="T449" s="18" t="s">
        <v>187</v>
      </c>
    </row>
    <row r="450" spans="1:20" ht="30" x14ac:dyDescent="0.25">
      <c r="A450" s="18" t="s">
        <v>87</v>
      </c>
      <c r="B450" s="18" t="s">
        <v>622</v>
      </c>
      <c r="C450" s="45" t="s">
        <v>746</v>
      </c>
      <c r="D450" s="18" t="s">
        <v>1423</v>
      </c>
      <c r="E450" s="48">
        <v>38526</v>
      </c>
      <c r="F450" s="48">
        <v>38526</v>
      </c>
      <c r="G450" s="49" t="s">
        <v>203</v>
      </c>
      <c r="H450" s="45" t="s">
        <v>188</v>
      </c>
      <c r="I450" s="54">
        <v>0.4597222222222222</v>
      </c>
      <c r="J450" s="44">
        <f t="shared" si="52"/>
        <v>90.501535384775636</v>
      </c>
      <c r="K450" s="51">
        <v>107.2</v>
      </c>
      <c r="L450" s="51" t="s">
        <v>203</v>
      </c>
      <c r="M450" s="51" t="s">
        <v>203</v>
      </c>
      <c r="N450" s="51">
        <f t="shared" si="53"/>
        <v>93.669958131106483</v>
      </c>
      <c r="O450" s="51">
        <v>736.2</v>
      </c>
      <c r="P450" s="51" t="s">
        <v>203</v>
      </c>
      <c r="Q450" s="51" t="s">
        <v>203</v>
      </c>
      <c r="R450" s="45" t="s">
        <v>187</v>
      </c>
      <c r="S450" s="18" t="s">
        <v>453</v>
      </c>
      <c r="T450" s="18" t="s">
        <v>187</v>
      </c>
    </row>
    <row r="451" spans="1:20" ht="30" x14ac:dyDescent="0.25">
      <c r="A451" s="18" t="s">
        <v>87</v>
      </c>
      <c r="B451" s="18" t="s">
        <v>622</v>
      </c>
      <c r="C451" s="45" t="s">
        <v>740</v>
      </c>
      <c r="D451" s="18" t="s">
        <v>1423</v>
      </c>
      <c r="E451" s="48">
        <v>38527</v>
      </c>
      <c r="F451" s="48">
        <v>38527</v>
      </c>
      <c r="G451" s="49" t="s">
        <v>203</v>
      </c>
      <c r="H451" s="45" t="s">
        <v>188</v>
      </c>
      <c r="I451" s="54">
        <v>0.4680555555555555</v>
      </c>
      <c r="J451" s="44">
        <f t="shared" si="52"/>
        <v>79.614570027227828</v>
      </c>
      <c r="K451" s="51">
        <v>23.7</v>
      </c>
      <c r="L451" s="51" t="s">
        <v>203</v>
      </c>
      <c r="M451" s="51" t="s">
        <v>203</v>
      </c>
      <c r="N451" s="51">
        <f t="shared" si="53"/>
        <v>88.334472744967499</v>
      </c>
      <c r="O451" s="51">
        <v>215.5</v>
      </c>
      <c r="P451" s="51" t="s">
        <v>203</v>
      </c>
      <c r="Q451" s="51" t="s">
        <v>203</v>
      </c>
      <c r="R451" s="45" t="s">
        <v>187</v>
      </c>
      <c r="S451" s="18" t="s">
        <v>453</v>
      </c>
      <c r="T451" s="18" t="s">
        <v>187</v>
      </c>
    </row>
    <row r="452" spans="1:20" ht="30" x14ac:dyDescent="0.25">
      <c r="A452" s="18" t="s">
        <v>87</v>
      </c>
      <c r="B452" s="18" t="s">
        <v>622</v>
      </c>
      <c r="C452" s="45" t="s">
        <v>734</v>
      </c>
      <c r="D452" s="18" t="s">
        <v>1423</v>
      </c>
      <c r="E452" s="48">
        <v>38527</v>
      </c>
      <c r="F452" s="48">
        <v>38527</v>
      </c>
      <c r="G452" s="49" t="s">
        <v>203</v>
      </c>
      <c r="H452" s="45" t="s">
        <v>188</v>
      </c>
      <c r="I452" s="54">
        <v>0.46249999999999997</v>
      </c>
      <c r="J452" s="44">
        <f t="shared" si="52"/>
        <v>93.133431586555304</v>
      </c>
      <c r="K452" s="51">
        <v>154.4</v>
      </c>
      <c r="L452" s="51" t="s">
        <v>203</v>
      </c>
      <c r="M452" s="51" t="s">
        <v>203</v>
      </c>
      <c r="N452" s="51">
        <f t="shared" si="53"/>
        <v>93.777743499913981</v>
      </c>
      <c r="O452" s="51">
        <v>754.7</v>
      </c>
      <c r="P452" s="51" t="s">
        <v>203</v>
      </c>
      <c r="Q452" s="51" t="s">
        <v>203</v>
      </c>
      <c r="R452" s="45" t="s">
        <v>187</v>
      </c>
      <c r="S452" s="18" t="s">
        <v>453</v>
      </c>
      <c r="T452" s="18" t="s">
        <v>187</v>
      </c>
    </row>
    <row r="453" spans="1:20" ht="30" x14ac:dyDescent="0.25">
      <c r="A453" s="18" t="s">
        <v>85</v>
      </c>
      <c r="B453" s="18" t="s">
        <v>686</v>
      </c>
      <c r="C453" s="45" t="s">
        <v>679</v>
      </c>
      <c r="D453" s="18" t="s">
        <v>677</v>
      </c>
      <c r="E453" s="43">
        <v>38363</v>
      </c>
      <c r="F453" s="43">
        <v>38365</v>
      </c>
      <c r="G453" s="49" t="s">
        <v>203</v>
      </c>
      <c r="H453" s="45" t="s">
        <v>188</v>
      </c>
      <c r="I453" s="54">
        <v>0.29583333333333334</v>
      </c>
      <c r="J453" s="44">
        <f t="shared" ref="J453:J459" si="54">16.61*LOG10(K453/100)+90</f>
        <v>92.876623918327866</v>
      </c>
      <c r="K453" s="44">
        <v>149</v>
      </c>
      <c r="L453" s="44">
        <f t="shared" ref="L453:L459" si="55">16.61*LOG10(M453/100)+90</f>
        <v>93.497833873674651</v>
      </c>
      <c r="M453" s="44">
        <v>162.4</v>
      </c>
      <c r="N453" s="44">
        <f t="shared" ref="N453:N459" si="56">10*LOG10(O453/100)+85</f>
        <v>98.825753196494858</v>
      </c>
      <c r="O453" s="51">
        <v>2413.1</v>
      </c>
      <c r="P453" s="51" t="s">
        <v>203</v>
      </c>
      <c r="Q453" s="51" t="s">
        <v>203</v>
      </c>
      <c r="R453" s="18" t="s">
        <v>187</v>
      </c>
      <c r="S453" s="18" t="s">
        <v>453</v>
      </c>
      <c r="T453" s="18" t="s">
        <v>189</v>
      </c>
    </row>
    <row r="454" spans="1:20" ht="30" x14ac:dyDescent="0.25">
      <c r="A454" s="18" t="s">
        <v>85</v>
      </c>
      <c r="B454" s="18" t="s">
        <v>686</v>
      </c>
      <c r="C454" s="45" t="s">
        <v>680</v>
      </c>
      <c r="D454" s="18" t="s">
        <v>677</v>
      </c>
      <c r="E454" s="43">
        <v>38363</v>
      </c>
      <c r="F454" s="43">
        <v>38365</v>
      </c>
      <c r="G454" s="49" t="s">
        <v>203</v>
      </c>
      <c r="H454" s="45" t="s">
        <v>188</v>
      </c>
      <c r="I454" s="54">
        <v>0.3666666666666667</v>
      </c>
      <c r="J454" s="44">
        <f t="shared" si="54"/>
        <v>89.460971884995303</v>
      </c>
      <c r="K454" s="44">
        <v>92.8</v>
      </c>
      <c r="L454" s="44">
        <f t="shared" si="55"/>
        <v>90.481319683517796</v>
      </c>
      <c r="M454" s="44">
        <v>106.9</v>
      </c>
      <c r="N454" s="44">
        <f t="shared" si="56"/>
        <v>95.82246654743669</v>
      </c>
      <c r="O454" s="51">
        <v>1208.5</v>
      </c>
      <c r="P454" s="51" t="s">
        <v>203</v>
      </c>
      <c r="Q454" s="51" t="s">
        <v>203</v>
      </c>
      <c r="R454" s="18" t="s">
        <v>187</v>
      </c>
      <c r="S454" s="18" t="s">
        <v>453</v>
      </c>
      <c r="T454" s="18" t="s">
        <v>189</v>
      </c>
    </row>
    <row r="455" spans="1:20" ht="30" x14ac:dyDescent="0.25">
      <c r="A455" s="18" t="s">
        <v>85</v>
      </c>
      <c r="B455" s="18" t="s">
        <v>686</v>
      </c>
      <c r="C455" s="45" t="s">
        <v>681</v>
      </c>
      <c r="D455" s="18" t="s">
        <v>677</v>
      </c>
      <c r="E455" s="43">
        <v>38363</v>
      </c>
      <c r="F455" s="43">
        <v>38365</v>
      </c>
      <c r="G455" s="49" t="s">
        <v>203</v>
      </c>
      <c r="H455" s="45" t="s">
        <v>188</v>
      </c>
      <c r="I455" s="54">
        <v>0.34722222222222227</v>
      </c>
      <c r="J455" s="44">
        <f t="shared" si="54"/>
        <v>88.690568101092836</v>
      </c>
      <c r="K455" s="44">
        <v>83.4</v>
      </c>
      <c r="L455" s="44">
        <f t="shared" si="55"/>
        <v>89.780278506162333</v>
      </c>
      <c r="M455" s="44">
        <v>97</v>
      </c>
      <c r="N455" s="44">
        <f t="shared" si="56"/>
        <v>94.597566729909957</v>
      </c>
      <c r="O455" s="51">
        <v>911.5</v>
      </c>
      <c r="P455" s="51" t="s">
        <v>203</v>
      </c>
      <c r="Q455" s="51" t="s">
        <v>203</v>
      </c>
      <c r="R455" s="18" t="s">
        <v>187</v>
      </c>
      <c r="S455" s="18" t="s">
        <v>453</v>
      </c>
      <c r="T455" s="18" t="s">
        <v>189</v>
      </c>
    </row>
    <row r="456" spans="1:20" ht="30" x14ac:dyDescent="0.25">
      <c r="A456" s="18" t="s">
        <v>85</v>
      </c>
      <c r="B456" s="18" t="s">
        <v>686</v>
      </c>
      <c r="C456" s="45" t="s">
        <v>682</v>
      </c>
      <c r="D456" s="18" t="s">
        <v>677</v>
      </c>
      <c r="E456" s="43">
        <v>38363</v>
      </c>
      <c r="F456" s="43">
        <v>38365</v>
      </c>
      <c r="G456" s="49" t="s">
        <v>203</v>
      </c>
      <c r="H456" s="45" t="s">
        <v>188</v>
      </c>
      <c r="I456" s="54">
        <v>0.375</v>
      </c>
      <c r="J456" s="44">
        <f t="shared" si="54"/>
        <v>87.164735666723331</v>
      </c>
      <c r="K456" s="44">
        <v>67.5</v>
      </c>
      <c r="L456" s="44">
        <f t="shared" si="55"/>
        <v>88.577239839753915</v>
      </c>
      <c r="M456" s="44">
        <v>82.1</v>
      </c>
      <c r="N456" s="44">
        <f t="shared" si="56"/>
        <v>93.939835672118477</v>
      </c>
      <c r="O456" s="51">
        <v>783.4</v>
      </c>
      <c r="P456" s="51" t="s">
        <v>203</v>
      </c>
      <c r="Q456" s="51" t="s">
        <v>203</v>
      </c>
      <c r="R456" s="18" t="s">
        <v>187</v>
      </c>
      <c r="S456" s="18" t="s">
        <v>453</v>
      </c>
      <c r="T456" s="18" t="s">
        <v>189</v>
      </c>
    </row>
    <row r="457" spans="1:20" ht="30" x14ac:dyDescent="0.25">
      <c r="A457" s="18" t="s">
        <v>85</v>
      </c>
      <c r="B457" s="18" t="s">
        <v>686</v>
      </c>
      <c r="C457" s="45" t="s">
        <v>683</v>
      </c>
      <c r="D457" s="18" t="s">
        <v>677</v>
      </c>
      <c r="E457" s="43">
        <v>38363</v>
      </c>
      <c r="F457" s="43">
        <v>38365</v>
      </c>
      <c r="G457" s="49" t="s">
        <v>203</v>
      </c>
      <c r="H457" s="45" t="s">
        <v>211</v>
      </c>
      <c r="I457" s="54">
        <v>0.26527777777777778</v>
      </c>
      <c r="J457" s="44">
        <f t="shared" si="54"/>
        <v>92.488754312449188</v>
      </c>
      <c r="K457" s="44">
        <v>141.19999999999999</v>
      </c>
      <c r="L457" s="44">
        <f t="shared" si="55"/>
        <v>93.142769621962103</v>
      </c>
      <c r="M457" s="44">
        <v>154.6</v>
      </c>
      <c r="N457" s="44">
        <f t="shared" si="56"/>
        <v>98.817105856710356</v>
      </c>
      <c r="O457" s="51">
        <v>2408.3000000000002</v>
      </c>
      <c r="P457" s="51" t="s">
        <v>203</v>
      </c>
      <c r="Q457" s="51" t="s">
        <v>203</v>
      </c>
      <c r="R457" s="18" t="s">
        <v>187</v>
      </c>
      <c r="S457" s="18" t="s">
        <v>453</v>
      </c>
      <c r="T457" s="18" t="s">
        <v>189</v>
      </c>
    </row>
    <row r="458" spans="1:20" ht="30" x14ac:dyDescent="0.25">
      <c r="A458" s="18" t="s">
        <v>85</v>
      </c>
      <c r="B458" s="18" t="s">
        <v>686</v>
      </c>
      <c r="C458" s="45" t="s">
        <v>684</v>
      </c>
      <c r="D458" s="18" t="s">
        <v>677</v>
      </c>
      <c r="E458" s="43">
        <v>38363</v>
      </c>
      <c r="F458" s="43">
        <v>38365</v>
      </c>
      <c r="G458" s="49" t="s">
        <v>203</v>
      </c>
      <c r="H458" s="45" t="s">
        <v>211</v>
      </c>
      <c r="I458" s="54">
        <v>0.23958333333333334</v>
      </c>
      <c r="J458" s="44">
        <f t="shared" si="54"/>
        <v>87.057067528484566</v>
      </c>
      <c r="K458" s="44">
        <v>66.5</v>
      </c>
      <c r="L458" s="44">
        <f t="shared" si="55"/>
        <v>88.161301278629807</v>
      </c>
      <c r="M458" s="44">
        <v>77.5</v>
      </c>
      <c r="N458" s="44">
        <f t="shared" si="56"/>
        <v>94.8833595585605</v>
      </c>
      <c r="O458" s="51">
        <v>973.5</v>
      </c>
      <c r="P458" s="51" t="s">
        <v>203</v>
      </c>
      <c r="Q458" s="51" t="s">
        <v>203</v>
      </c>
      <c r="R458" s="18" t="s">
        <v>187</v>
      </c>
      <c r="S458" s="18" t="s">
        <v>453</v>
      </c>
      <c r="T458" s="18" t="s">
        <v>189</v>
      </c>
    </row>
    <row r="459" spans="1:20" ht="30" x14ac:dyDescent="0.25">
      <c r="A459" s="18" t="s">
        <v>85</v>
      </c>
      <c r="B459" s="18" t="s">
        <v>686</v>
      </c>
      <c r="C459" s="45" t="s">
        <v>685</v>
      </c>
      <c r="D459" s="18" t="s">
        <v>677</v>
      </c>
      <c r="E459" s="43">
        <v>38363</v>
      </c>
      <c r="F459" s="43">
        <v>38365</v>
      </c>
      <c r="G459" s="49" t="s">
        <v>203</v>
      </c>
      <c r="H459" s="45" t="s">
        <v>211</v>
      </c>
      <c r="I459" s="54">
        <v>0.24236111111111111</v>
      </c>
      <c r="J459" s="44">
        <f t="shared" si="54"/>
        <v>84.854156889273611</v>
      </c>
      <c r="K459" s="44">
        <v>49</v>
      </c>
      <c r="L459" s="44">
        <f t="shared" si="55"/>
        <v>86.351070554647919</v>
      </c>
      <c r="M459" s="44">
        <v>60.3</v>
      </c>
      <c r="N459" s="44">
        <f t="shared" si="56"/>
        <v>92.585334222372865</v>
      </c>
      <c r="O459" s="51">
        <v>573.5</v>
      </c>
      <c r="P459" s="51" t="s">
        <v>203</v>
      </c>
      <c r="Q459" s="51" t="s">
        <v>203</v>
      </c>
      <c r="R459" s="18" t="s">
        <v>187</v>
      </c>
      <c r="S459" s="18" t="s">
        <v>453</v>
      </c>
      <c r="T459" s="18" t="s">
        <v>189</v>
      </c>
    </row>
    <row r="460" spans="1:20" s="42" customFormat="1" ht="30" x14ac:dyDescent="0.25">
      <c r="A460" s="18" t="s">
        <v>84</v>
      </c>
      <c r="B460" s="18" t="s">
        <v>686</v>
      </c>
      <c r="C460" s="18" t="s">
        <v>390</v>
      </c>
      <c r="D460" s="18" t="s">
        <v>677</v>
      </c>
      <c r="E460" s="43">
        <v>38412</v>
      </c>
      <c r="F460" s="43">
        <v>38413</v>
      </c>
      <c r="G460" s="61" t="s">
        <v>203</v>
      </c>
      <c r="H460" s="18" t="s">
        <v>188</v>
      </c>
      <c r="I460" s="56">
        <v>0.34375</v>
      </c>
      <c r="J460" s="44">
        <v>77</v>
      </c>
      <c r="K460" s="44">
        <v>16.5</v>
      </c>
      <c r="L460" s="44">
        <v>81.099999999999994</v>
      </c>
      <c r="M460" s="44">
        <v>29.3</v>
      </c>
      <c r="N460" s="44">
        <v>86.3</v>
      </c>
      <c r="O460" s="44">
        <v>136.1</v>
      </c>
      <c r="P460" s="44" t="s">
        <v>203</v>
      </c>
      <c r="Q460" s="44" t="s">
        <v>203</v>
      </c>
      <c r="R460" s="18" t="s">
        <v>189</v>
      </c>
      <c r="S460" s="18" t="s">
        <v>453</v>
      </c>
      <c r="T460" s="18" t="s">
        <v>189</v>
      </c>
    </row>
    <row r="461" spans="1:20" s="42" customFormat="1" ht="30" x14ac:dyDescent="0.25">
      <c r="A461" s="18" t="s">
        <v>84</v>
      </c>
      <c r="B461" s="18" t="s">
        <v>686</v>
      </c>
      <c r="C461" s="18" t="s">
        <v>391</v>
      </c>
      <c r="D461" s="18" t="s">
        <v>677</v>
      </c>
      <c r="E461" s="43">
        <v>38412</v>
      </c>
      <c r="F461" s="43">
        <v>38413</v>
      </c>
      <c r="G461" s="61" t="s">
        <v>203</v>
      </c>
      <c r="H461" s="18" t="s">
        <v>188</v>
      </c>
      <c r="I461" s="56">
        <v>0.34791666666666665</v>
      </c>
      <c r="J461" s="44">
        <v>87</v>
      </c>
      <c r="K461" s="44">
        <v>66.400000000000006</v>
      </c>
      <c r="L461" s="44">
        <v>88.6</v>
      </c>
      <c r="M461" s="44">
        <v>82.8</v>
      </c>
      <c r="N461" s="44">
        <v>94</v>
      </c>
      <c r="O461" s="44">
        <v>803.2</v>
      </c>
      <c r="P461" s="44" t="s">
        <v>203</v>
      </c>
      <c r="Q461" s="44" t="s">
        <v>203</v>
      </c>
      <c r="R461" s="18" t="s">
        <v>189</v>
      </c>
      <c r="S461" s="18" t="s">
        <v>453</v>
      </c>
      <c r="T461" s="18" t="s">
        <v>189</v>
      </c>
    </row>
    <row r="462" spans="1:20" s="42" customFormat="1" ht="30" x14ac:dyDescent="0.25">
      <c r="A462" s="18" t="s">
        <v>84</v>
      </c>
      <c r="B462" s="18" t="s">
        <v>686</v>
      </c>
      <c r="C462" s="18" t="s">
        <v>390</v>
      </c>
      <c r="D462" s="18" t="s">
        <v>677</v>
      </c>
      <c r="E462" s="43">
        <v>38412</v>
      </c>
      <c r="F462" s="43">
        <v>38413</v>
      </c>
      <c r="G462" s="61" t="s">
        <v>203</v>
      </c>
      <c r="H462" s="18" t="s">
        <v>211</v>
      </c>
      <c r="I462" s="56">
        <v>0.25208333333333333</v>
      </c>
      <c r="J462" s="44">
        <v>88.3</v>
      </c>
      <c r="K462" s="44">
        <v>78.8</v>
      </c>
      <c r="L462" s="44">
        <v>89.1</v>
      </c>
      <c r="M462" s="44">
        <v>87.9</v>
      </c>
      <c r="N462" s="44">
        <v>96.8</v>
      </c>
      <c r="O462" s="44">
        <v>1500.1</v>
      </c>
      <c r="P462" s="44" t="s">
        <v>203</v>
      </c>
      <c r="Q462" s="44" t="s">
        <v>203</v>
      </c>
      <c r="R462" s="18" t="s">
        <v>189</v>
      </c>
      <c r="S462" s="18" t="s">
        <v>453</v>
      </c>
      <c r="T462" s="18" t="s">
        <v>189</v>
      </c>
    </row>
    <row r="463" spans="1:20" s="42" customFormat="1" ht="30" x14ac:dyDescent="0.25">
      <c r="A463" s="18" t="s">
        <v>84</v>
      </c>
      <c r="B463" s="18" t="s">
        <v>686</v>
      </c>
      <c r="C463" s="18" t="s">
        <v>854</v>
      </c>
      <c r="D463" s="18" t="s">
        <v>677</v>
      </c>
      <c r="E463" s="43">
        <v>38412</v>
      </c>
      <c r="F463" s="43">
        <v>38413</v>
      </c>
      <c r="G463" s="61" t="s">
        <v>203</v>
      </c>
      <c r="H463" s="18" t="s">
        <v>211</v>
      </c>
      <c r="I463" s="56">
        <v>0.22708333333333333</v>
      </c>
      <c r="J463" s="44">
        <v>88.6</v>
      </c>
      <c r="K463" s="44">
        <v>82</v>
      </c>
      <c r="L463" s="44">
        <v>89.5</v>
      </c>
      <c r="M463" s="44">
        <v>93.6</v>
      </c>
      <c r="N463" s="44">
        <v>96.4</v>
      </c>
      <c r="O463" s="44">
        <v>1367.8</v>
      </c>
      <c r="P463" s="44" t="s">
        <v>203</v>
      </c>
      <c r="Q463" s="44" t="s">
        <v>203</v>
      </c>
      <c r="R463" s="18" t="s">
        <v>189</v>
      </c>
      <c r="S463" s="18" t="s">
        <v>453</v>
      </c>
      <c r="T463" s="18" t="s">
        <v>189</v>
      </c>
    </row>
    <row r="464" spans="1:20" s="42" customFormat="1" ht="30" x14ac:dyDescent="0.25">
      <c r="A464" s="18" t="s">
        <v>84</v>
      </c>
      <c r="B464" s="18" t="s">
        <v>686</v>
      </c>
      <c r="C464" s="18" t="s">
        <v>391</v>
      </c>
      <c r="D464" s="18" t="s">
        <v>677</v>
      </c>
      <c r="E464" s="43">
        <v>38412</v>
      </c>
      <c r="F464" s="43">
        <v>38413</v>
      </c>
      <c r="G464" s="61" t="s">
        <v>203</v>
      </c>
      <c r="H464" s="18" t="s">
        <v>188</v>
      </c>
      <c r="I464" s="56">
        <v>0.29583333333333334</v>
      </c>
      <c r="J464" s="44">
        <v>92.9</v>
      </c>
      <c r="K464" s="44">
        <v>149</v>
      </c>
      <c r="L464" s="44">
        <v>93.5</v>
      </c>
      <c r="M464" s="44">
        <v>162.4</v>
      </c>
      <c r="N464" s="44">
        <v>98.8</v>
      </c>
      <c r="O464" s="44">
        <v>2413.1</v>
      </c>
      <c r="P464" s="44" t="s">
        <v>203</v>
      </c>
      <c r="Q464" s="44" t="s">
        <v>203</v>
      </c>
      <c r="R464" s="18" t="s">
        <v>189</v>
      </c>
      <c r="S464" s="18" t="s">
        <v>453</v>
      </c>
      <c r="T464" s="18" t="s">
        <v>189</v>
      </c>
    </row>
    <row r="465" spans="1:20" s="42" customFormat="1" ht="30" x14ac:dyDescent="0.25">
      <c r="A465" s="18" t="s">
        <v>84</v>
      </c>
      <c r="B465" s="18" t="s">
        <v>686</v>
      </c>
      <c r="C465" s="18" t="s">
        <v>390</v>
      </c>
      <c r="D465" s="18" t="s">
        <v>677</v>
      </c>
      <c r="E465" s="43">
        <v>38412</v>
      </c>
      <c r="F465" s="43">
        <v>38413</v>
      </c>
      <c r="G465" s="61" t="s">
        <v>203</v>
      </c>
      <c r="H465" s="18" t="s">
        <v>188</v>
      </c>
      <c r="I465" s="56">
        <v>0.34097222222222223</v>
      </c>
      <c r="J465" s="44">
        <v>85.7</v>
      </c>
      <c r="K465" s="44">
        <v>55.4</v>
      </c>
      <c r="L465" s="44">
        <v>87.2</v>
      </c>
      <c r="M465" s="44">
        <v>67.5</v>
      </c>
      <c r="N465" s="44">
        <v>92.9</v>
      </c>
      <c r="O465" s="44">
        <v>621</v>
      </c>
      <c r="P465" s="44" t="s">
        <v>203</v>
      </c>
      <c r="Q465" s="44" t="s">
        <v>203</v>
      </c>
      <c r="R465" s="18" t="s">
        <v>189</v>
      </c>
      <c r="S465" s="18" t="s">
        <v>453</v>
      </c>
      <c r="T465" s="18" t="s">
        <v>189</v>
      </c>
    </row>
    <row r="466" spans="1:20" s="42" customFormat="1" ht="30" x14ac:dyDescent="0.25">
      <c r="A466" s="18" t="s">
        <v>84</v>
      </c>
      <c r="B466" s="18" t="s">
        <v>686</v>
      </c>
      <c r="C466" s="18" t="s">
        <v>854</v>
      </c>
      <c r="D466" s="18" t="s">
        <v>677</v>
      </c>
      <c r="E466" s="43">
        <v>38412</v>
      </c>
      <c r="F466" s="43">
        <v>38413</v>
      </c>
      <c r="G466" s="61" t="s">
        <v>203</v>
      </c>
      <c r="H466" s="18" t="s">
        <v>188</v>
      </c>
      <c r="I466" s="56">
        <v>0.35000000000000003</v>
      </c>
      <c r="J466" s="44">
        <v>83.1</v>
      </c>
      <c r="K466" s="44">
        <v>38.299999999999997</v>
      </c>
      <c r="L466" s="44">
        <v>85.2</v>
      </c>
      <c r="M466" s="44">
        <v>51.5</v>
      </c>
      <c r="N466" s="44">
        <v>91.3</v>
      </c>
      <c r="O466" s="44">
        <v>427</v>
      </c>
      <c r="P466" s="44" t="s">
        <v>203</v>
      </c>
      <c r="Q466" s="44" t="s">
        <v>203</v>
      </c>
      <c r="R466" s="18" t="s">
        <v>189</v>
      </c>
      <c r="S466" s="18" t="s">
        <v>453</v>
      </c>
      <c r="T466" s="18" t="s">
        <v>189</v>
      </c>
    </row>
    <row r="467" spans="1:20" ht="30" x14ac:dyDescent="0.25">
      <c r="A467" s="18" t="s">
        <v>83</v>
      </c>
      <c r="B467" s="18" t="s">
        <v>686</v>
      </c>
      <c r="C467" s="18" t="s">
        <v>679</v>
      </c>
      <c r="D467" s="18" t="s">
        <v>677</v>
      </c>
      <c r="E467" s="43">
        <v>38363</v>
      </c>
      <c r="F467" s="43">
        <v>38363</v>
      </c>
      <c r="G467" s="49" t="s">
        <v>203</v>
      </c>
      <c r="H467" s="45" t="s">
        <v>188</v>
      </c>
      <c r="I467" s="54">
        <v>0.35833333333333334</v>
      </c>
      <c r="J467" s="51">
        <f>16.61*LOG10(K467/100)+90</f>
        <v>75.282599081816556</v>
      </c>
      <c r="K467" s="51">
        <v>13</v>
      </c>
      <c r="L467" s="51">
        <f>16.61*LOG10(M467/100)+90</f>
        <v>79.735303077168567</v>
      </c>
      <c r="M467" s="51">
        <v>24.1</v>
      </c>
      <c r="N467" s="51">
        <f>10*LOG10(O467/100)+85</f>
        <v>85.538464268522532</v>
      </c>
      <c r="O467" s="51">
        <v>113.2</v>
      </c>
      <c r="P467" s="51" t="s">
        <v>203</v>
      </c>
      <c r="Q467" s="51" t="s">
        <v>203</v>
      </c>
      <c r="R467" s="18" t="s">
        <v>189</v>
      </c>
      <c r="S467" s="18" t="s">
        <v>453</v>
      </c>
      <c r="T467" s="18" t="s">
        <v>189</v>
      </c>
    </row>
    <row r="468" spans="1:20" ht="30" x14ac:dyDescent="0.25">
      <c r="A468" s="18" t="s">
        <v>83</v>
      </c>
      <c r="B468" s="18" t="s">
        <v>686</v>
      </c>
      <c r="C468" s="18" t="s">
        <v>680</v>
      </c>
      <c r="D468" s="18" t="s">
        <v>677</v>
      </c>
      <c r="E468" s="43">
        <v>38363</v>
      </c>
      <c r="F468" s="43">
        <v>38363</v>
      </c>
      <c r="G468" s="49" t="s">
        <v>203</v>
      </c>
      <c r="H468" s="45" t="s">
        <v>188</v>
      </c>
      <c r="I468" s="54">
        <v>0.37638888888888888</v>
      </c>
      <c r="J468" s="51">
        <f>16.61*LOG10(K468/100)+90</f>
        <v>89.327600241521495</v>
      </c>
      <c r="K468" s="51">
        <v>91.1</v>
      </c>
      <c r="L468" s="51">
        <f>16.61*LOG10(M468/100)+90</f>
        <v>90.338200904778432</v>
      </c>
      <c r="M468" s="51">
        <v>104.8</v>
      </c>
      <c r="N468" s="51">
        <f>10*LOG10(O468/100)+85</f>
        <v>96.310088127906397</v>
      </c>
      <c r="O468" s="51">
        <v>1352.1</v>
      </c>
      <c r="P468" s="51" t="s">
        <v>203</v>
      </c>
      <c r="Q468" s="51" t="s">
        <v>203</v>
      </c>
      <c r="R468" s="18" t="s">
        <v>189</v>
      </c>
      <c r="S468" s="18" t="s">
        <v>453</v>
      </c>
      <c r="T468" s="18" t="s">
        <v>189</v>
      </c>
    </row>
    <row r="469" spans="1:20" ht="30" x14ac:dyDescent="0.25">
      <c r="A469" s="18" t="s">
        <v>83</v>
      </c>
      <c r="B469" s="18" t="s">
        <v>686</v>
      </c>
      <c r="C469" s="18" t="s">
        <v>681</v>
      </c>
      <c r="D469" s="18" t="s">
        <v>677</v>
      </c>
      <c r="E469" s="43">
        <v>38363</v>
      </c>
      <c r="F469" s="43">
        <v>38363</v>
      </c>
      <c r="G469" s="49" t="s">
        <v>203</v>
      </c>
      <c r="H469" s="45" t="s">
        <v>188</v>
      </c>
      <c r="I469" s="54">
        <v>0.35972222222222222</v>
      </c>
      <c r="J469" s="51">
        <f>16.61*LOG10(K469/100)+90</f>
        <v>88.390324683936186</v>
      </c>
      <c r="K469" s="51">
        <v>80</v>
      </c>
      <c r="L469" s="51">
        <f>16.61*LOG10(M469/100)+90</f>
        <v>89.515180856592522</v>
      </c>
      <c r="M469" s="51">
        <v>93.5</v>
      </c>
      <c r="N469" s="51">
        <f>10*LOG10(O469/100)+85</f>
        <v>95.397312960986909</v>
      </c>
      <c r="O469" s="51">
        <v>1095.8</v>
      </c>
      <c r="P469" s="51" t="s">
        <v>203</v>
      </c>
      <c r="Q469" s="51" t="s">
        <v>203</v>
      </c>
      <c r="R469" s="18" t="s">
        <v>189</v>
      </c>
      <c r="S469" s="18" t="s">
        <v>453</v>
      </c>
      <c r="T469" s="18" t="s">
        <v>189</v>
      </c>
    </row>
    <row r="470" spans="1:20" ht="30" x14ac:dyDescent="0.25">
      <c r="A470" s="18" t="s">
        <v>83</v>
      </c>
      <c r="B470" s="18" t="s">
        <v>686</v>
      </c>
      <c r="C470" s="18" t="s">
        <v>680</v>
      </c>
      <c r="D470" s="18" t="s">
        <v>677</v>
      </c>
      <c r="E470" s="43">
        <v>38364</v>
      </c>
      <c r="F470" s="43">
        <v>38364</v>
      </c>
      <c r="G470" s="49" t="s">
        <v>203</v>
      </c>
      <c r="H470" s="45" t="s">
        <v>188</v>
      </c>
      <c r="I470" s="54">
        <v>0.4201388888888889</v>
      </c>
      <c r="J470" s="51">
        <f>16.61*LOG10(K470/100)+90</f>
        <v>84.956479616860648</v>
      </c>
      <c r="K470" s="51">
        <v>49.7</v>
      </c>
      <c r="L470" s="51">
        <f>16.61*LOG10(M470/100)+90</f>
        <v>86.339097719792463</v>
      </c>
      <c r="M470" s="51">
        <v>60.2</v>
      </c>
      <c r="N470" s="51">
        <f>10*LOG10(O470/100)+85</f>
        <v>92.713669708577811</v>
      </c>
      <c r="O470" s="51">
        <v>590.70000000000005</v>
      </c>
      <c r="P470" s="51" t="s">
        <v>203</v>
      </c>
      <c r="Q470" s="51" t="s">
        <v>203</v>
      </c>
      <c r="R470" s="18" t="s">
        <v>189</v>
      </c>
      <c r="S470" s="18" t="s">
        <v>453</v>
      </c>
      <c r="T470" s="18" t="s">
        <v>189</v>
      </c>
    </row>
    <row r="471" spans="1:20" ht="30" x14ac:dyDescent="0.25">
      <c r="A471" s="18" t="s">
        <v>83</v>
      </c>
      <c r="B471" s="18" t="s">
        <v>686</v>
      </c>
      <c r="C471" s="18" t="s">
        <v>682</v>
      </c>
      <c r="D471" s="18" t="s">
        <v>677</v>
      </c>
      <c r="E471" s="43">
        <v>38364</v>
      </c>
      <c r="F471" s="43">
        <v>38364</v>
      </c>
      <c r="G471" s="49" t="s">
        <v>203</v>
      </c>
      <c r="H471" s="45" t="s">
        <v>188</v>
      </c>
      <c r="I471" s="54">
        <v>0.29652777777777778</v>
      </c>
      <c r="J471" s="44">
        <f>16.61*LOG10(K471/100)+90</f>
        <v>80.9196176281813</v>
      </c>
      <c r="K471" s="51">
        <v>28.4</v>
      </c>
      <c r="L471" s="44">
        <f>16.61*LOG10(M471/100)+90</f>
        <v>82.769103327227199</v>
      </c>
      <c r="M471" s="51">
        <v>36.700000000000003</v>
      </c>
      <c r="N471" s="51">
        <f>10*LOG10(O471/100)+85</f>
        <v>90.19565500880509</v>
      </c>
      <c r="O471" s="51">
        <v>330.8</v>
      </c>
      <c r="P471" s="51" t="s">
        <v>203</v>
      </c>
      <c r="Q471" s="51" t="s">
        <v>203</v>
      </c>
      <c r="R471" s="18" t="s">
        <v>189</v>
      </c>
      <c r="S471" s="18" t="s">
        <v>453</v>
      </c>
      <c r="T471" s="18" t="s">
        <v>189</v>
      </c>
    </row>
    <row r="472" spans="1:20" x14ac:dyDescent="0.25">
      <c r="A472" s="18" t="s">
        <v>82</v>
      </c>
      <c r="B472" s="45" t="s">
        <v>184</v>
      </c>
      <c r="C472" s="45" t="s">
        <v>440</v>
      </c>
      <c r="D472" s="18" t="s">
        <v>1444</v>
      </c>
      <c r="E472" s="43">
        <v>38309</v>
      </c>
      <c r="F472" s="43">
        <v>38309</v>
      </c>
      <c r="G472" s="49" t="s">
        <v>203</v>
      </c>
      <c r="H472" s="45" t="s">
        <v>188</v>
      </c>
      <c r="I472" s="54">
        <v>0.375</v>
      </c>
      <c r="J472" s="51">
        <v>78.099999999999994</v>
      </c>
      <c r="K472" s="51">
        <v>19.2</v>
      </c>
      <c r="L472" s="51">
        <v>84.3</v>
      </c>
      <c r="M472" s="51">
        <v>45.3</v>
      </c>
      <c r="N472" s="51">
        <v>87.1</v>
      </c>
      <c r="O472" s="51">
        <v>162.6</v>
      </c>
      <c r="P472" s="51" t="s">
        <v>203</v>
      </c>
      <c r="Q472" s="51" t="s">
        <v>203</v>
      </c>
      <c r="R472" s="18" t="s">
        <v>624</v>
      </c>
      <c r="S472" s="18" t="s">
        <v>1485</v>
      </c>
      <c r="T472" s="18" t="s">
        <v>189</v>
      </c>
    </row>
    <row r="473" spans="1:20" x14ac:dyDescent="0.25">
      <c r="A473" s="18" t="s">
        <v>82</v>
      </c>
      <c r="B473" s="45" t="s">
        <v>438</v>
      </c>
      <c r="C473" s="45" t="s">
        <v>441</v>
      </c>
      <c r="D473" s="18" t="s">
        <v>1443</v>
      </c>
      <c r="E473" s="43">
        <v>38309</v>
      </c>
      <c r="F473" s="43">
        <v>38309</v>
      </c>
      <c r="G473" s="49" t="s">
        <v>203</v>
      </c>
      <c r="H473" s="45" t="s">
        <v>188</v>
      </c>
      <c r="I473" s="54">
        <v>0.32777777777777778</v>
      </c>
      <c r="J473" s="51">
        <v>55.4</v>
      </c>
      <c r="K473" s="51">
        <v>0.8</v>
      </c>
      <c r="L473" s="51">
        <v>73.3</v>
      </c>
      <c r="M473" s="51">
        <v>9.9</v>
      </c>
      <c r="N473" s="51">
        <v>79.3</v>
      </c>
      <c r="O473" s="51">
        <v>27</v>
      </c>
      <c r="P473" s="51" t="s">
        <v>203</v>
      </c>
      <c r="Q473" s="51" t="s">
        <v>203</v>
      </c>
      <c r="R473" s="18" t="s">
        <v>624</v>
      </c>
      <c r="S473" s="18" t="s">
        <v>1485</v>
      </c>
      <c r="T473" s="18" t="s">
        <v>189</v>
      </c>
    </row>
    <row r="474" spans="1:20" x14ac:dyDescent="0.25">
      <c r="A474" s="18" t="s">
        <v>82</v>
      </c>
      <c r="B474" s="45" t="s">
        <v>439</v>
      </c>
      <c r="C474" s="45" t="s">
        <v>442</v>
      </c>
      <c r="D474" s="18" t="s">
        <v>1443</v>
      </c>
      <c r="E474" s="43">
        <v>38309</v>
      </c>
      <c r="F474" s="43">
        <v>38309</v>
      </c>
      <c r="G474" s="49" t="s">
        <v>203</v>
      </c>
      <c r="H474" s="45" t="s">
        <v>188</v>
      </c>
      <c r="I474" s="54">
        <v>0.31736111111111115</v>
      </c>
      <c r="J474" s="51">
        <v>72.5</v>
      </c>
      <c r="K474" s="51">
        <v>8.8000000000000007</v>
      </c>
      <c r="L474" s="51">
        <v>79.5</v>
      </c>
      <c r="M474" s="51">
        <v>23.4</v>
      </c>
      <c r="N474" s="51">
        <v>84.4</v>
      </c>
      <c r="O474" s="51">
        <v>86.8</v>
      </c>
      <c r="P474" s="51" t="s">
        <v>203</v>
      </c>
      <c r="Q474" s="51" t="s">
        <v>203</v>
      </c>
      <c r="R474" s="18" t="s">
        <v>624</v>
      </c>
      <c r="S474" s="18" t="s">
        <v>1485</v>
      </c>
      <c r="T474" s="18" t="s">
        <v>189</v>
      </c>
    </row>
    <row r="475" spans="1:20" x14ac:dyDescent="0.25">
      <c r="A475" s="18" t="s">
        <v>82</v>
      </c>
      <c r="B475" s="45" t="s">
        <v>438</v>
      </c>
      <c r="C475" s="45" t="s">
        <v>441</v>
      </c>
      <c r="D475" s="18" t="s">
        <v>1443</v>
      </c>
      <c r="E475" s="43">
        <v>38309</v>
      </c>
      <c r="F475" s="43">
        <v>38309</v>
      </c>
      <c r="G475" s="49" t="s">
        <v>203</v>
      </c>
      <c r="H475" s="45" t="s">
        <v>188</v>
      </c>
      <c r="I475" s="54">
        <v>0.30902777777777779</v>
      </c>
      <c r="J475" s="51">
        <v>62</v>
      </c>
      <c r="K475" s="51">
        <v>2.1</v>
      </c>
      <c r="L475" s="51">
        <v>72.5</v>
      </c>
      <c r="M475" s="51">
        <v>8.9</v>
      </c>
      <c r="N475" s="51">
        <v>79.900000000000006</v>
      </c>
      <c r="O475" s="51">
        <v>31</v>
      </c>
      <c r="P475" s="51" t="s">
        <v>203</v>
      </c>
      <c r="Q475" s="51" t="s">
        <v>203</v>
      </c>
      <c r="R475" s="18" t="s">
        <v>624</v>
      </c>
      <c r="S475" s="18" t="s">
        <v>1485</v>
      </c>
      <c r="T475" s="18" t="s">
        <v>189</v>
      </c>
    </row>
    <row r="476" spans="1:20" x14ac:dyDescent="0.25">
      <c r="A476" s="18" t="s">
        <v>82</v>
      </c>
      <c r="B476" s="45" t="s">
        <v>438</v>
      </c>
      <c r="C476" s="45" t="s">
        <v>443</v>
      </c>
      <c r="D476" s="18" t="s">
        <v>1443</v>
      </c>
      <c r="E476" s="43">
        <v>38309</v>
      </c>
      <c r="F476" s="43">
        <v>38309</v>
      </c>
      <c r="G476" s="49" t="s">
        <v>203</v>
      </c>
      <c r="H476" s="45" t="s">
        <v>188</v>
      </c>
      <c r="I476" s="54">
        <v>0.33194444444444443</v>
      </c>
      <c r="J476" s="51">
        <v>59.7</v>
      </c>
      <c r="K476" s="51">
        <v>1.5</v>
      </c>
      <c r="L476" s="51">
        <v>69.5</v>
      </c>
      <c r="M476" s="51">
        <v>5.8</v>
      </c>
      <c r="N476" s="51">
        <v>78.099999999999994</v>
      </c>
      <c r="O476" s="51">
        <v>20.5</v>
      </c>
      <c r="P476" s="51" t="s">
        <v>203</v>
      </c>
      <c r="Q476" s="51" t="s">
        <v>203</v>
      </c>
      <c r="R476" s="18" t="s">
        <v>624</v>
      </c>
      <c r="S476" s="18" t="s">
        <v>1485</v>
      </c>
      <c r="T476" s="18" t="s">
        <v>189</v>
      </c>
    </row>
    <row r="477" spans="1:20" x14ac:dyDescent="0.25">
      <c r="A477" s="18" t="s">
        <v>82</v>
      </c>
      <c r="B477" s="45" t="s">
        <v>438</v>
      </c>
      <c r="C477" s="45" t="s">
        <v>227</v>
      </c>
      <c r="D477" s="18" t="s">
        <v>1443</v>
      </c>
      <c r="E477" s="43">
        <v>38309</v>
      </c>
      <c r="F477" s="43">
        <v>38309</v>
      </c>
      <c r="G477" s="49" t="s">
        <v>203</v>
      </c>
      <c r="H477" s="45" t="s">
        <v>188</v>
      </c>
      <c r="I477" s="54">
        <v>0.33333333333333331</v>
      </c>
      <c r="J477" s="51">
        <v>66.099999999999994</v>
      </c>
      <c r="K477" s="51">
        <v>3.7</v>
      </c>
      <c r="L477" s="51">
        <v>71.7</v>
      </c>
      <c r="M477" s="51">
        <v>7.9</v>
      </c>
      <c r="N477" s="51">
        <v>84</v>
      </c>
      <c r="O477" s="51">
        <v>78.8</v>
      </c>
      <c r="P477" s="51" t="s">
        <v>203</v>
      </c>
      <c r="Q477" s="51" t="s">
        <v>203</v>
      </c>
      <c r="R477" s="18" t="s">
        <v>624</v>
      </c>
      <c r="S477" s="18" t="s">
        <v>1485</v>
      </c>
      <c r="T477" s="18" t="s">
        <v>189</v>
      </c>
    </row>
    <row r="478" spans="1:20" x14ac:dyDescent="0.25">
      <c r="A478" s="18" t="s">
        <v>82</v>
      </c>
      <c r="B478" s="45" t="s">
        <v>439</v>
      </c>
      <c r="C478" s="45" t="s">
        <v>444</v>
      </c>
      <c r="D478" s="18" t="s">
        <v>1443</v>
      </c>
      <c r="E478" s="43">
        <v>38309</v>
      </c>
      <c r="F478" s="43">
        <v>38309</v>
      </c>
      <c r="G478" s="49" t="s">
        <v>203</v>
      </c>
      <c r="H478" s="45" t="s">
        <v>188</v>
      </c>
      <c r="I478" s="54">
        <v>0.30902777777777779</v>
      </c>
      <c r="J478" s="51">
        <v>76.599999999999994</v>
      </c>
      <c r="K478" s="51">
        <v>15.7</v>
      </c>
      <c r="L478" s="51">
        <v>81.8</v>
      </c>
      <c r="M478" s="51">
        <v>32</v>
      </c>
      <c r="N478" s="51">
        <v>85.7</v>
      </c>
      <c r="O478" s="51">
        <v>116.9</v>
      </c>
      <c r="P478" s="51" t="s">
        <v>203</v>
      </c>
      <c r="Q478" s="51" t="s">
        <v>203</v>
      </c>
      <c r="R478" s="18" t="s">
        <v>624</v>
      </c>
      <c r="S478" s="18" t="s">
        <v>1485</v>
      </c>
      <c r="T478" s="18" t="s">
        <v>189</v>
      </c>
    </row>
    <row r="479" spans="1:20" x14ac:dyDescent="0.25">
      <c r="A479" s="18" t="s">
        <v>82</v>
      </c>
      <c r="B479" s="45" t="s">
        <v>438</v>
      </c>
      <c r="C479" s="45" t="s">
        <v>445</v>
      </c>
      <c r="D479" s="18" t="s">
        <v>1443</v>
      </c>
      <c r="E479" s="43">
        <v>38309</v>
      </c>
      <c r="F479" s="43">
        <v>38309</v>
      </c>
      <c r="G479" s="49" t="s">
        <v>203</v>
      </c>
      <c r="H479" s="45" t="s">
        <v>188</v>
      </c>
      <c r="I479" s="54">
        <v>0.48125000000000001</v>
      </c>
      <c r="J479" s="51">
        <v>61.6</v>
      </c>
      <c r="K479" s="51">
        <v>1.9</v>
      </c>
      <c r="L479" s="51">
        <v>70.099999999999994</v>
      </c>
      <c r="M479" s="51">
        <v>6.3</v>
      </c>
      <c r="N479" s="51">
        <v>78.599999999999994</v>
      </c>
      <c r="O479" s="51">
        <v>23.1</v>
      </c>
      <c r="P479" s="51" t="s">
        <v>203</v>
      </c>
      <c r="Q479" s="51" t="s">
        <v>203</v>
      </c>
      <c r="R479" s="18" t="s">
        <v>624</v>
      </c>
      <c r="S479" s="18" t="s">
        <v>1485</v>
      </c>
      <c r="T479" s="18" t="s">
        <v>189</v>
      </c>
    </row>
    <row r="480" spans="1:20" x14ac:dyDescent="0.25">
      <c r="A480" s="18" t="s">
        <v>82</v>
      </c>
      <c r="B480" s="45" t="s">
        <v>438</v>
      </c>
      <c r="C480" s="45" t="s">
        <v>327</v>
      </c>
      <c r="D480" s="18" t="s">
        <v>1443</v>
      </c>
      <c r="E480" s="43">
        <v>38309</v>
      </c>
      <c r="F480" s="43">
        <v>38309</v>
      </c>
      <c r="G480" s="49" t="s">
        <v>203</v>
      </c>
      <c r="H480" s="45" t="s">
        <v>188</v>
      </c>
      <c r="I480" s="54">
        <v>0.4916666666666667</v>
      </c>
      <c r="J480" s="51">
        <v>73.099999999999994</v>
      </c>
      <c r="K480" s="51">
        <v>9.6999999999999993</v>
      </c>
      <c r="L480" s="51">
        <v>80.3</v>
      </c>
      <c r="M480" s="51">
        <v>26.2</v>
      </c>
      <c r="N480" s="51">
        <v>84</v>
      </c>
      <c r="O480" s="51">
        <v>79.400000000000006</v>
      </c>
      <c r="P480" s="51" t="s">
        <v>203</v>
      </c>
      <c r="Q480" s="51" t="s">
        <v>203</v>
      </c>
      <c r="R480" s="18" t="s">
        <v>624</v>
      </c>
      <c r="S480" s="18" t="s">
        <v>1485</v>
      </c>
      <c r="T480" s="18" t="s">
        <v>189</v>
      </c>
    </row>
    <row r="481" spans="1:20" x14ac:dyDescent="0.25">
      <c r="A481" s="18" t="s">
        <v>82</v>
      </c>
      <c r="B481" s="45" t="s">
        <v>438</v>
      </c>
      <c r="C481" s="45" t="s">
        <v>327</v>
      </c>
      <c r="D481" s="18" t="s">
        <v>1443</v>
      </c>
      <c r="E481" s="43">
        <v>38310</v>
      </c>
      <c r="F481" s="43">
        <v>38310</v>
      </c>
      <c r="G481" s="49" t="s">
        <v>203</v>
      </c>
      <c r="H481" s="45" t="s">
        <v>188</v>
      </c>
      <c r="I481" s="54">
        <v>0.4861111111111111</v>
      </c>
      <c r="J481" s="51">
        <v>77.2</v>
      </c>
      <c r="K481" s="51">
        <v>17</v>
      </c>
      <c r="L481" s="51">
        <v>81.8</v>
      </c>
      <c r="M481" s="51">
        <v>32.200000000000003</v>
      </c>
      <c r="N481" s="51">
        <v>86</v>
      </c>
      <c r="O481" s="51">
        <v>125.4</v>
      </c>
      <c r="P481" s="51" t="s">
        <v>203</v>
      </c>
      <c r="Q481" s="51" t="s">
        <v>203</v>
      </c>
      <c r="R481" s="18" t="s">
        <v>624</v>
      </c>
      <c r="S481" s="18" t="s">
        <v>1485</v>
      </c>
      <c r="T481" s="18" t="s">
        <v>189</v>
      </c>
    </row>
    <row r="482" spans="1:20" x14ac:dyDescent="0.25">
      <c r="A482" s="18" t="s">
        <v>82</v>
      </c>
      <c r="B482" s="45" t="s">
        <v>438</v>
      </c>
      <c r="C482" s="45" t="s">
        <v>443</v>
      </c>
      <c r="D482" s="18" t="s">
        <v>1443</v>
      </c>
      <c r="E482" s="43">
        <v>38310</v>
      </c>
      <c r="F482" s="43">
        <v>38310</v>
      </c>
      <c r="G482" s="49" t="s">
        <v>203</v>
      </c>
      <c r="H482" s="45" t="s">
        <v>188</v>
      </c>
      <c r="I482" s="54">
        <v>0.31111111111111112</v>
      </c>
      <c r="J482" s="51">
        <v>63.8</v>
      </c>
      <c r="K482" s="51">
        <v>2.7</v>
      </c>
      <c r="L482" s="51">
        <v>66.7</v>
      </c>
      <c r="M482" s="51">
        <v>4</v>
      </c>
      <c r="N482" s="51">
        <v>84.4</v>
      </c>
      <c r="O482" s="51">
        <v>88</v>
      </c>
      <c r="P482" s="51" t="s">
        <v>203</v>
      </c>
      <c r="Q482" s="51" t="s">
        <v>203</v>
      </c>
      <c r="R482" s="18" t="s">
        <v>624</v>
      </c>
      <c r="S482" s="18" t="s">
        <v>1485</v>
      </c>
      <c r="T482" s="18" t="s">
        <v>189</v>
      </c>
    </row>
    <row r="483" spans="1:20" x14ac:dyDescent="0.25">
      <c r="A483" s="18" t="s">
        <v>82</v>
      </c>
      <c r="B483" s="45" t="s">
        <v>438</v>
      </c>
      <c r="C483" s="45" t="s">
        <v>445</v>
      </c>
      <c r="D483" s="18" t="s">
        <v>1443</v>
      </c>
      <c r="E483" s="43">
        <v>38310</v>
      </c>
      <c r="F483" s="43">
        <v>38310</v>
      </c>
      <c r="G483" s="49" t="s">
        <v>203</v>
      </c>
      <c r="H483" s="45" t="s">
        <v>188</v>
      </c>
      <c r="I483" s="54">
        <v>0.4777777777777778</v>
      </c>
      <c r="J483" s="51">
        <v>65.900000000000006</v>
      </c>
      <c r="K483" s="51">
        <v>3.6</v>
      </c>
      <c r="L483" s="51">
        <v>73.599999999999994</v>
      </c>
      <c r="M483" s="51">
        <v>10.3</v>
      </c>
      <c r="N483" s="51">
        <v>80.900000000000006</v>
      </c>
      <c r="O483" s="51">
        <v>39.1</v>
      </c>
      <c r="P483" s="51" t="s">
        <v>203</v>
      </c>
      <c r="Q483" s="51" t="s">
        <v>203</v>
      </c>
      <c r="R483" s="18" t="s">
        <v>624</v>
      </c>
      <c r="S483" s="18" t="s">
        <v>1485</v>
      </c>
      <c r="T483" s="18" t="s">
        <v>189</v>
      </c>
    </row>
    <row r="484" spans="1:20" x14ac:dyDescent="0.25">
      <c r="A484" s="18" t="s">
        <v>82</v>
      </c>
      <c r="B484" s="45" t="s">
        <v>438</v>
      </c>
      <c r="C484" s="45" t="s">
        <v>445</v>
      </c>
      <c r="D484" s="18" t="s">
        <v>1443</v>
      </c>
      <c r="E484" s="43">
        <v>38763</v>
      </c>
      <c r="F484" s="43">
        <v>38763</v>
      </c>
      <c r="G484" s="49" t="s">
        <v>203</v>
      </c>
      <c r="H484" s="45" t="s">
        <v>188</v>
      </c>
      <c r="I484" s="54">
        <v>0.51736111111111105</v>
      </c>
      <c r="J484" s="51">
        <v>69.599999999999994</v>
      </c>
      <c r="K484" s="51">
        <v>5.9</v>
      </c>
      <c r="L484" s="51">
        <v>78.400000000000006</v>
      </c>
      <c r="M484" s="51">
        <v>20.100000000000001</v>
      </c>
      <c r="N484" s="51">
        <v>82.8</v>
      </c>
      <c r="O484" s="51">
        <v>60.9</v>
      </c>
      <c r="P484" s="51" t="s">
        <v>203</v>
      </c>
      <c r="Q484" s="51" t="s">
        <v>203</v>
      </c>
      <c r="R484" s="18" t="s">
        <v>624</v>
      </c>
      <c r="S484" s="18" t="s">
        <v>1485</v>
      </c>
      <c r="T484" s="18" t="s">
        <v>189</v>
      </c>
    </row>
    <row r="485" spans="1:20" x14ac:dyDescent="0.25">
      <c r="A485" s="18" t="s">
        <v>82</v>
      </c>
      <c r="B485" s="45" t="s">
        <v>438</v>
      </c>
      <c r="C485" s="45" t="s">
        <v>446</v>
      </c>
      <c r="D485" s="18" t="s">
        <v>1443</v>
      </c>
      <c r="E485" s="43">
        <v>38763</v>
      </c>
      <c r="F485" s="43">
        <v>38763</v>
      </c>
      <c r="G485" s="49" t="s">
        <v>203</v>
      </c>
      <c r="H485" s="45" t="s">
        <v>188</v>
      </c>
      <c r="I485" s="54">
        <v>0.31875000000000003</v>
      </c>
      <c r="J485" s="51">
        <v>73.8</v>
      </c>
      <c r="K485" s="51">
        <v>10.5</v>
      </c>
      <c r="L485" s="51">
        <v>79.900000000000006</v>
      </c>
      <c r="M485" s="51">
        <v>24.8</v>
      </c>
      <c r="N485" s="51">
        <v>84.4</v>
      </c>
      <c r="O485" s="51">
        <v>88.1</v>
      </c>
      <c r="P485" s="51" t="s">
        <v>203</v>
      </c>
      <c r="Q485" s="51" t="s">
        <v>203</v>
      </c>
      <c r="R485" s="18" t="s">
        <v>624</v>
      </c>
      <c r="S485" s="18" t="s">
        <v>1485</v>
      </c>
      <c r="T485" s="18" t="s">
        <v>189</v>
      </c>
    </row>
    <row r="486" spans="1:20" x14ac:dyDescent="0.25">
      <c r="A486" s="18" t="s">
        <v>82</v>
      </c>
      <c r="B486" s="45" t="s">
        <v>439</v>
      </c>
      <c r="C486" s="45" t="s">
        <v>442</v>
      </c>
      <c r="D486" s="18" t="s">
        <v>1443</v>
      </c>
      <c r="E486" s="43">
        <v>38763</v>
      </c>
      <c r="F486" s="43">
        <v>38763</v>
      </c>
      <c r="G486" s="49" t="s">
        <v>203</v>
      </c>
      <c r="H486" s="45" t="s">
        <v>188</v>
      </c>
      <c r="I486" s="54">
        <v>0.33194444444444443</v>
      </c>
      <c r="J486" s="51">
        <v>81</v>
      </c>
      <c r="K486" s="51">
        <v>28.8</v>
      </c>
      <c r="L486" s="51">
        <v>85.4</v>
      </c>
      <c r="M486" s="51">
        <v>52.6</v>
      </c>
      <c r="N486" s="51">
        <v>88.1</v>
      </c>
      <c r="O486" s="51">
        <v>202.3</v>
      </c>
      <c r="P486" s="51" t="s">
        <v>203</v>
      </c>
      <c r="Q486" s="51" t="s">
        <v>203</v>
      </c>
      <c r="R486" s="18" t="s">
        <v>624</v>
      </c>
      <c r="S486" s="18" t="s">
        <v>1485</v>
      </c>
      <c r="T486" s="18" t="s">
        <v>189</v>
      </c>
    </row>
    <row r="487" spans="1:20" x14ac:dyDescent="0.25">
      <c r="A487" s="18" t="s">
        <v>82</v>
      </c>
      <c r="B487" s="45" t="s">
        <v>184</v>
      </c>
      <c r="C487" s="45" t="s">
        <v>440</v>
      </c>
      <c r="D487" s="18" t="s">
        <v>1444</v>
      </c>
      <c r="E487" s="43">
        <v>38763</v>
      </c>
      <c r="F487" s="43">
        <v>38763</v>
      </c>
      <c r="G487" s="49" t="s">
        <v>203</v>
      </c>
      <c r="H487" s="45" t="s">
        <v>188</v>
      </c>
      <c r="I487" s="54">
        <v>0.32916666666666666</v>
      </c>
      <c r="J487" s="51">
        <v>67.900000000000006</v>
      </c>
      <c r="K487" s="51">
        <v>4.7</v>
      </c>
      <c r="L487" s="51">
        <v>73.8</v>
      </c>
      <c r="M487" s="51">
        <v>10.5</v>
      </c>
      <c r="N487" s="51">
        <v>83.3</v>
      </c>
      <c r="O487" s="51">
        <v>67.400000000000006</v>
      </c>
      <c r="P487" s="51" t="s">
        <v>203</v>
      </c>
      <c r="Q487" s="51" t="s">
        <v>203</v>
      </c>
      <c r="R487" s="18" t="s">
        <v>624</v>
      </c>
      <c r="S487" s="18" t="s">
        <v>1485</v>
      </c>
      <c r="T487" s="18" t="s">
        <v>189</v>
      </c>
    </row>
    <row r="488" spans="1:20" x14ac:dyDescent="0.25">
      <c r="A488" s="18" t="s">
        <v>82</v>
      </c>
      <c r="B488" s="45" t="s">
        <v>184</v>
      </c>
      <c r="C488" s="45" t="s">
        <v>447</v>
      </c>
      <c r="D488" s="18" t="s">
        <v>1444</v>
      </c>
      <c r="E488" s="43">
        <v>38763</v>
      </c>
      <c r="F488" s="43">
        <v>38763</v>
      </c>
      <c r="G488" s="49" t="s">
        <v>203</v>
      </c>
      <c r="H488" s="45" t="s">
        <v>188</v>
      </c>
      <c r="I488" s="54">
        <v>0.32569444444444445</v>
      </c>
      <c r="J488" s="51">
        <v>66.2</v>
      </c>
      <c r="K488" s="51">
        <v>3.7</v>
      </c>
      <c r="L488" s="51">
        <v>74.599999999999994</v>
      </c>
      <c r="M488" s="51">
        <v>11.9</v>
      </c>
      <c r="N488" s="51">
        <v>81.5</v>
      </c>
      <c r="O488" s="51">
        <v>45.1</v>
      </c>
      <c r="P488" s="51" t="s">
        <v>203</v>
      </c>
      <c r="Q488" s="51" t="s">
        <v>203</v>
      </c>
      <c r="R488" s="18" t="s">
        <v>624</v>
      </c>
      <c r="S488" s="18" t="s">
        <v>1485</v>
      </c>
      <c r="T488" s="18" t="s">
        <v>189</v>
      </c>
    </row>
    <row r="489" spans="1:20" x14ac:dyDescent="0.25">
      <c r="A489" s="18" t="s">
        <v>82</v>
      </c>
      <c r="B489" s="45" t="s">
        <v>439</v>
      </c>
      <c r="C489" s="45" t="s">
        <v>448</v>
      </c>
      <c r="D489" s="18" t="s">
        <v>1443</v>
      </c>
      <c r="E489" s="43">
        <v>38763</v>
      </c>
      <c r="F489" s="43">
        <v>38763</v>
      </c>
      <c r="G489" s="49" t="s">
        <v>203</v>
      </c>
      <c r="H489" s="45" t="s">
        <v>188</v>
      </c>
      <c r="I489" s="54">
        <v>0.33194444444444443</v>
      </c>
      <c r="J489" s="51">
        <v>86.3</v>
      </c>
      <c r="K489" s="51">
        <v>59.7</v>
      </c>
      <c r="L489" s="51">
        <v>88.4</v>
      </c>
      <c r="M489" s="51">
        <v>80.2</v>
      </c>
      <c r="N489" s="51">
        <v>92.2</v>
      </c>
      <c r="O489" s="51">
        <v>523.29999999999995</v>
      </c>
      <c r="P489" s="51" t="s">
        <v>203</v>
      </c>
      <c r="Q489" s="51" t="s">
        <v>203</v>
      </c>
      <c r="R489" s="18" t="s">
        <v>624</v>
      </c>
      <c r="S489" s="18" t="s">
        <v>1485</v>
      </c>
      <c r="T489" s="18" t="s">
        <v>189</v>
      </c>
    </row>
    <row r="490" spans="1:20" x14ac:dyDescent="0.25">
      <c r="A490" s="18" t="s">
        <v>82</v>
      </c>
      <c r="B490" s="45" t="s">
        <v>438</v>
      </c>
      <c r="C490" s="18" t="s">
        <v>450</v>
      </c>
      <c r="D490" s="18" t="s">
        <v>1443</v>
      </c>
      <c r="E490" s="43">
        <v>38764</v>
      </c>
      <c r="F490" s="43">
        <v>38764</v>
      </c>
      <c r="G490" s="49" t="s">
        <v>203</v>
      </c>
      <c r="H490" s="45" t="s">
        <v>188</v>
      </c>
      <c r="I490" s="54">
        <v>0.32361111111111113</v>
      </c>
      <c r="J490" s="51">
        <v>66.3</v>
      </c>
      <c r="K490" s="51">
        <v>3.7</v>
      </c>
      <c r="L490" s="51">
        <v>72.5</v>
      </c>
      <c r="M490" s="51">
        <v>8.9</v>
      </c>
      <c r="N490" s="51">
        <v>86.1</v>
      </c>
      <c r="O490" s="51">
        <v>130.30000000000001</v>
      </c>
      <c r="P490" s="51" t="s">
        <v>203</v>
      </c>
      <c r="Q490" s="51" t="s">
        <v>203</v>
      </c>
      <c r="R490" s="18" t="s">
        <v>624</v>
      </c>
      <c r="S490" s="18" t="s">
        <v>1485</v>
      </c>
      <c r="T490" s="18" t="s">
        <v>189</v>
      </c>
    </row>
    <row r="491" spans="1:20" s="42" customFormat="1" x14ac:dyDescent="0.25">
      <c r="A491" s="18" t="s">
        <v>82</v>
      </c>
      <c r="B491" s="45" t="s">
        <v>438</v>
      </c>
      <c r="C491" s="45" t="s">
        <v>227</v>
      </c>
      <c r="D491" s="18" t="s">
        <v>1443</v>
      </c>
      <c r="E491" s="43">
        <v>38764</v>
      </c>
      <c r="F491" s="43">
        <v>38764</v>
      </c>
      <c r="G491" s="49" t="s">
        <v>203</v>
      </c>
      <c r="H491" s="45" t="s">
        <v>188</v>
      </c>
      <c r="I491" s="54">
        <v>0.32291666666666669</v>
      </c>
      <c r="J491" s="51">
        <v>50.7</v>
      </c>
      <c r="K491" s="51">
        <v>0.4</v>
      </c>
      <c r="L491" s="51">
        <v>68.3</v>
      </c>
      <c r="M491" s="51">
        <v>4.9000000000000004</v>
      </c>
      <c r="N491" s="51">
        <v>76.5</v>
      </c>
      <c r="O491" s="51">
        <v>14</v>
      </c>
      <c r="P491" s="51" t="s">
        <v>203</v>
      </c>
      <c r="Q491" s="51" t="s">
        <v>203</v>
      </c>
      <c r="R491" s="18" t="s">
        <v>624</v>
      </c>
      <c r="S491" s="18" t="s">
        <v>1485</v>
      </c>
      <c r="T491" s="18" t="s">
        <v>189</v>
      </c>
    </row>
    <row r="492" spans="1:20" s="81" customFormat="1" ht="30" x14ac:dyDescent="0.25">
      <c r="A492" s="46" t="s">
        <v>81</v>
      </c>
      <c r="B492" s="46" t="s">
        <v>656</v>
      </c>
      <c r="C492" s="46" t="s">
        <v>660</v>
      </c>
      <c r="D492" s="46" t="s">
        <v>700</v>
      </c>
      <c r="E492" s="79">
        <v>38078</v>
      </c>
      <c r="F492" s="79">
        <v>38199</v>
      </c>
      <c r="G492" s="80">
        <v>15</v>
      </c>
      <c r="H492" s="46" t="s">
        <v>188</v>
      </c>
      <c r="I492" s="46" t="s">
        <v>203</v>
      </c>
      <c r="J492" s="47" t="s">
        <v>991</v>
      </c>
      <c r="K492" s="47" t="s">
        <v>938</v>
      </c>
      <c r="L492" s="47" t="s">
        <v>203</v>
      </c>
      <c r="M492" s="47" t="s">
        <v>203</v>
      </c>
      <c r="N492" s="47" t="s">
        <v>995</v>
      </c>
      <c r="O492" s="80" t="s">
        <v>942</v>
      </c>
      <c r="P492" s="47" t="s">
        <v>203</v>
      </c>
      <c r="Q492" s="47" t="s">
        <v>203</v>
      </c>
      <c r="R492" s="46" t="s">
        <v>187</v>
      </c>
      <c r="S492" s="46" t="s">
        <v>453</v>
      </c>
      <c r="T492" s="46" t="s">
        <v>187</v>
      </c>
    </row>
    <row r="493" spans="1:20" s="81" customFormat="1" ht="30" x14ac:dyDescent="0.25">
      <c r="A493" s="46" t="s">
        <v>81</v>
      </c>
      <c r="B493" s="46" t="s">
        <v>657</v>
      </c>
      <c r="C493" s="46" t="s">
        <v>660</v>
      </c>
      <c r="D493" s="46" t="s">
        <v>700</v>
      </c>
      <c r="E493" s="79">
        <v>38078</v>
      </c>
      <c r="F493" s="79">
        <v>38199</v>
      </c>
      <c r="G493" s="80">
        <v>13</v>
      </c>
      <c r="H493" s="46" t="s">
        <v>188</v>
      </c>
      <c r="I493" s="46" t="s">
        <v>203</v>
      </c>
      <c r="J493" s="47" t="s">
        <v>992</v>
      </c>
      <c r="K493" s="47" t="s">
        <v>939</v>
      </c>
      <c r="L493" s="47" t="s">
        <v>203</v>
      </c>
      <c r="M493" s="47" t="s">
        <v>203</v>
      </c>
      <c r="N493" s="47" t="s">
        <v>996</v>
      </c>
      <c r="O493" s="80" t="s">
        <v>943</v>
      </c>
      <c r="P493" s="47" t="s">
        <v>203</v>
      </c>
      <c r="Q493" s="47" t="s">
        <v>203</v>
      </c>
      <c r="R493" s="46" t="s">
        <v>187</v>
      </c>
      <c r="S493" s="46" t="s">
        <v>453</v>
      </c>
      <c r="T493" s="46" t="s">
        <v>187</v>
      </c>
    </row>
    <row r="494" spans="1:20" s="81" customFormat="1" ht="30" x14ac:dyDescent="0.25">
      <c r="A494" s="46" t="s">
        <v>81</v>
      </c>
      <c r="B494" s="46" t="s">
        <v>658</v>
      </c>
      <c r="C494" s="46" t="s">
        <v>660</v>
      </c>
      <c r="D494" s="46" t="s">
        <v>700</v>
      </c>
      <c r="E494" s="79">
        <v>38078</v>
      </c>
      <c r="F494" s="79">
        <v>38199</v>
      </c>
      <c r="G494" s="80">
        <v>16</v>
      </c>
      <c r="H494" s="46" t="s">
        <v>188</v>
      </c>
      <c r="I494" s="46" t="s">
        <v>203</v>
      </c>
      <c r="J494" s="47" t="s">
        <v>993</v>
      </c>
      <c r="K494" s="47" t="s">
        <v>940</v>
      </c>
      <c r="L494" s="47" t="s">
        <v>203</v>
      </c>
      <c r="M494" s="47" t="s">
        <v>203</v>
      </c>
      <c r="N494" s="47" t="s">
        <v>997</v>
      </c>
      <c r="O494" s="80" t="s">
        <v>944</v>
      </c>
      <c r="P494" s="47" t="s">
        <v>203</v>
      </c>
      <c r="Q494" s="47" t="s">
        <v>203</v>
      </c>
      <c r="R494" s="46" t="s">
        <v>187</v>
      </c>
      <c r="S494" s="46" t="s">
        <v>453</v>
      </c>
      <c r="T494" s="46" t="s">
        <v>187</v>
      </c>
    </row>
    <row r="495" spans="1:20" s="81" customFormat="1" ht="30" x14ac:dyDescent="0.25">
      <c r="A495" s="46" t="s">
        <v>81</v>
      </c>
      <c r="B495" s="46" t="s">
        <v>659</v>
      </c>
      <c r="C495" s="46" t="s">
        <v>660</v>
      </c>
      <c r="D495" s="46" t="s">
        <v>700</v>
      </c>
      <c r="E495" s="79">
        <v>38078</v>
      </c>
      <c r="F495" s="79">
        <v>38199</v>
      </c>
      <c r="G495" s="80">
        <v>12</v>
      </c>
      <c r="H495" s="46" t="s">
        <v>188</v>
      </c>
      <c r="I495" s="46" t="s">
        <v>203</v>
      </c>
      <c r="J495" s="47" t="s">
        <v>994</v>
      </c>
      <c r="K495" s="47" t="s">
        <v>941</v>
      </c>
      <c r="L495" s="47" t="s">
        <v>203</v>
      </c>
      <c r="M495" s="47" t="s">
        <v>203</v>
      </c>
      <c r="N495" s="47" t="s">
        <v>998</v>
      </c>
      <c r="O495" s="80" t="s">
        <v>945</v>
      </c>
      <c r="P495" s="47" t="s">
        <v>203</v>
      </c>
      <c r="Q495" s="47" t="s">
        <v>203</v>
      </c>
      <c r="R495" s="46" t="s">
        <v>187</v>
      </c>
      <c r="S495" s="46" t="s">
        <v>453</v>
      </c>
      <c r="T495" s="46" t="s">
        <v>187</v>
      </c>
    </row>
    <row r="496" spans="1:20" x14ac:dyDescent="0.25">
      <c r="A496" s="18" t="s">
        <v>79</v>
      </c>
      <c r="B496" s="45" t="s">
        <v>626</v>
      </c>
      <c r="C496" s="45" t="s">
        <v>376</v>
      </c>
      <c r="D496" s="18" t="s">
        <v>625</v>
      </c>
      <c r="E496" s="43">
        <v>38757</v>
      </c>
      <c r="F496" s="43">
        <v>38757</v>
      </c>
      <c r="G496" s="49" t="s">
        <v>203</v>
      </c>
      <c r="H496" s="45" t="s">
        <v>188</v>
      </c>
      <c r="I496" s="54">
        <v>0.30277777777777776</v>
      </c>
      <c r="J496" s="51">
        <f t="shared" ref="J496:J508" si="57">16.61*LOG10(K496/100)+90</f>
        <v>65.816970216658078</v>
      </c>
      <c r="K496" s="51">
        <v>3.5</v>
      </c>
      <c r="L496" s="51">
        <f t="shared" ref="L496:L508" si="58">16.61*LOG10(M496/100)+90</f>
        <v>81.457832893859049</v>
      </c>
      <c r="M496" s="51">
        <v>30.6</v>
      </c>
      <c r="N496" s="51">
        <f t="shared" ref="N496:N508" si="59">10*LOG10(O496/100)+85</f>
        <v>83.469553250198246</v>
      </c>
      <c r="O496" s="51">
        <v>70.3</v>
      </c>
      <c r="P496" s="51" t="s">
        <v>203</v>
      </c>
      <c r="Q496" s="51" t="s">
        <v>203</v>
      </c>
      <c r="R496" s="45" t="s">
        <v>189</v>
      </c>
      <c r="S496" s="18" t="s">
        <v>453</v>
      </c>
      <c r="T496" s="45" t="s">
        <v>189</v>
      </c>
    </row>
    <row r="497" spans="1:20" x14ac:dyDescent="0.25">
      <c r="A497" s="18" t="s">
        <v>79</v>
      </c>
      <c r="B497" s="45" t="s">
        <v>626</v>
      </c>
      <c r="C497" s="45" t="s">
        <v>377</v>
      </c>
      <c r="D497" s="18" t="s">
        <v>625</v>
      </c>
      <c r="E497" s="43">
        <v>38757</v>
      </c>
      <c r="F497" s="43">
        <v>38757</v>
      </c>
      <c r="G497" s="49" t="s">
        <v>203</v>
      </c>
      <c r="H497" s="45" t="s">
        <v>188</v>
      </c>
      <c r="I497" s="54">
        <v>0.30694444444444441</v>
      </c>
      <c r="J497" s="51">
        <f t="shared" si="57"/>
        <v>60.170432911914915</v>
      </c>
      <c r="K497" s="51">
        <v>1.6</v>
      </c>
      <c r="L497" s="51">
        <f t="shared" si="58"/>
        <v>77.943761876269718</v>
      </c>
      <c r="M497" s="51">
        <v>18.8</v>
      </c>
      <c r="N497" s="51">
        <f t="shared" si="59"/>
        <v>81.674529528899541</v>
      </c>
      <c r="O497" s="51">
        <v>46.5</v>
      </c>
      <c r="P497" s="51" t="s">
        <v>203</v>
      </c>
      <c r="Q497" s="51" t="s">
        <v>203</v>
      </c>
      <c r="R497" s="45" t="s">
        <v>189</v>
      </c>
      <c r="S497" s="18" t="s">
        <v>453</v>
      </c>
      <c r="T497" s="45" t="s">
        <v>189</v>
      </c>
    </row>
    <row r="498" spans="1:20" x14ac:dyDescent="0.25">
      <c r="A498" s="18" t="s">
        <v>79</v>
      </c>
      <c r="B498" s="45" t="s">
        <v>626</v>
      </c>
      <c r="C498" s="45" t="s">
        <v>378</v>
      </c>
      <c r="D498" s="18" t="s">
        <v>625</v>
      </c>
      <c r="E498" s="43">
        <v>38757</v>
      </c>
      <c r="F498" s="43">
        <v>38757</v>
      </c>
      <c r="G498" s="49" t="s">
        <v>203</v>
      </c>
      <c r="H498" s="45" t="s">
        <v>211</v>
      </c>
      <c r="I498" s="54">
        <v>0.25416666666666665</v>
      </c>
      <c r="J498" s="51">
        <f t="shared" si="57"/>
        <v>75.970131582294684</v>
      </c>
      <c r="K498" s="51">
        <v>14.3</v>
      </c>
      <c r="L498" s="51">
        <f t="shared" si="58"/>
        <v>83.928667457369755</v>
      </c>
      <c r="M498" s="51">
        <v>43.1</v>
      </c>
      <c r="N498" s="51">
        <f t="shared" si="59"/>
        <v>91.222140229662955</v>
      </c>
      <c r="O498" s="51">
        <v>419</v>
      </c>
      <c r="P498" s="51" t="s">
        <v>203</v>
      </c>
      <c r="Q498" s="51" t="s">
        <v>203</v>
      </c>
      <c r="R498" s="45" t="s">
        <v>189</v>
      </c>
      <c r="S498" s="18" t="s">
        <v>453</v>
      </c>
      <c r="T498" s="45" t="s">
        <v>189</v>
      </c>
    </row>
    <row r="499" spans="1:20" x14ac:dyDescent="0.25">
      <c r="A499" s="18" t="s">
        <v>79</v>
      </c>
      <c r="B499" s="45" t="s">
        <v>626</v>
      </c>
      <c r="C499" s="45" t="s">
        <v>379</v>
      </c>
      <c r="D499" s="18" t="s">
        <v>625</v>
      </c>
      <c r="E499" s="43">
        <v>38757</v>
      </c>
      <c r="F499" s="43">
        <v>38757</v>
      </c>
      <c r="G499" s="49" t="s">
        <v>203</v>
      </c>
      <c r="H499" s="45" t="s">
        <v>188</v>
      </c>
      <c r="I499" s="54">
        <v>0.3354166666666667</v>
      </c>
      <c r="J499" s="51">
        <f t="shared" si="57"/>
        <v>54.207078444636807</v>
      </c>
      <c r="K499" s="51">
        <v>0.7</v>
      </c>
      <c r="L499" s="51">
        <f t="shared" si="58"/>
        <v>75.970131582294684</v>
      </c>
      <c r="M499" s="51">
        <v>14.3</v>
      </c>
      <c r="N499" s="51">
        <f t="shared" si="59"/>
        <v>80.378190950732744</v>
      </c>
      <c r="O499" s="51">
        <v>34.5</v>
      </c>
      <c r="P499" s="51" t="s">
        <v>203</v>
      </c>
      <c r="Q499" s="51" t="s">
        <v>203</v>
      </c>
      <c r="R499" s="45" t="s">
        <v>189</v>
      </c>
      <c r="S499" s="18" t="s">
        <v>453</v>
      </c>
      <c r="T499" s="45" t="s">
        <v>189</v>
      </c>
    </row>
    <row r="500" spans="1:20" x14ac:dyDescent="0.25">
      <c r="A500" s="18" t="s">
        <v>79</v>
      </c>
      <c r="B500" s="45" t="s">
        <v>626</v>
      </c>
      <c r="C500" s="45" t="s">
        <v>380</v>
      </c>
      <c r="D500" s="18" t="s">
        <v>625</v>
      </c>
      <c r="E500" s="43">
        <v>38757</v>
      </c>
      <c r="F500" s="43">
        <v>38757</v>
      </c>
      <c r="G500" s="49" t="s">
        <v>203</v>
      </c>
      <c r="H500" s="45" t="s">
        <v>188</v>
      </c>
      <c r="I500" s="54">
        <v>0.30138888888888887</v>
      </c>
      <c r="J500" s="51">
        <f t="shared" si="57"/>
        <v>62.467640728456843</v>
      </c>
      <c r="K500" s="51">
        <v>2.2000000000000002</v>
      </c>
      <c r="L500" s="51">
        <f t="shared" si="58"/>
        <v>77.508835954269614</v>
      </c>
      <c r="M500" s="51">
        <v>17.7</v>
      </c>
      <c r="N500" s="51">
        <f t="shared" si="59"/>
        <v>81.551384348113828</v>
      </c>
      <c r="O500" s="51">
        <v>45.2</v>
      </c>
      <c r="P500" s="51" t="s">
        <v>203</v>
      </c>
      <c r="Q500" s="51" t="s">
        <v>203</v>
      </c>
      <c r="R500" s="45" t="s">
        <v>189</v>
      </c>
      <c r="S500" s="18" t="s">
        <v>453</v>
      </c>
      <c r="T500" s="45" t="s">
        <v>189</v>
      </c>
    </row>
    <row r="501" spans="1:20" x14ac:dyDescent="0.25">
      <c r="A501" s="18" t="s">
        <v>79</v>
      </c>
      <c r="B501" s="45" t="s">
        <v>626</v>
      </c>
      <c r="C501" s="45" t="s">
        <v>381</v>
      </c>
      <c r="D501" s="18" t="s">
        <v>625</v>
      </c>
      <c r="E501" s="43">
        <v>38757</v>
      </c>
      <c r="F501" s="43">
        <v>38757</v>
      </c>
      <c r="G501" s="49" t="s">
        <v>203</v>
      </c>
      <c r="H501" s="45" t="s">
        <v>188</v>
      </c>
      <c r="I501" s="54">
        <v>0.29722222222222222</v>
      </c>
      <c r="J501" s="51">
        <f t="shared" si="57"/>
        <v>61.41009731182649</v>
      </c>
      <c r="K501" s="51">
        <v>1.9</v>
      </c>
      <c r="L501" s="51">
        <f t="shared" si="58"/>
        <v>77.175198163633112</v>
      </c>
      <c r="M501" s="51">
        <v>16.899999999999999</v>
      </c>
      <c r="N501" s="51">
        <f t="shared" si="59"/>
        <v>81.503075231319372</v>
      </c>
      <c r="O501" s="51">
        <v>44.7</v>
      </c>
      <c r="P501" s="51" t="s">
        <v>203</v>
      </c>
      <c r="Q501" s="51" t="s">
        <v>203</v>
      </c>
      <c r="R501" s="45" t="s">
        <v>189</v>
      </c>
      <c r="S501" s="18" t="s">
        <v>453</v>
      </c>
      <c r="T501" s="45" t="s">
        <v>189</v>
      </c>
    </row>
    <row r="502" spans="1:20" x14ac:dyDescent="0.25">
      <c r="A502" s="18" t="s">
        <v>79</v>
      </c>
      <c r="B502" s="45" t="s">
        <v>626</v>
      </c>
      <c r="C502" s="45" t="s">
        <v>382</v>
      </c>
      <c r="D502" s="18" t="s">
        <v>625</v>
      </c>
      <c r="E502" s="43">
        <v>38757</v>
      </c>
      <c r="F502" s="43">
        <v>38757</v>
      </c>
      <c r="G502" s="49" t="s">
        <v>203</v>
      </c>
      <c r="H502" s="45" t="s">
        <v>188</v>
      </c>
      <c r="I502" s="54">
        <v>0.30277777777777776</v>
      </c>
      <c r="J502" s="51">
        <f t="shared" si="57"/>
        <v>62.788299356252217</v>
      </c>
      <c r="K502" s="51">
        <v>2.2999999999999998</v>
      </c>
      <c r="L502" s="51">
        <f t="shared" si="58"/>
        <v>79.460755429037846</v>
      </c>
      <c r="M502" s="51">
        <v>23.2</v>
      </c>
      <c r="N502" s="51">
        <f t="shared" si="59"/>
        <v>82.259116322950476</v>
      </c>
      <c r="O502" s="51">
        <v>53.2</v>
      </c>
      <c r="P502" s="51" t="s">
        <v>203</v>
      </c>
      <c r="Q502" s="51" t="s">
        <v>203</v>
      </c>
      <c r="R502" s="45" t="s">
        <v>189</v>
      </c>
      <c r="S502" s="18" t="s">
        <v>453</v>
      </c>
      <c r="T502" s="45" t="s">
        <v>189</v>
      </c>
    </row>
    <row r="503" spans="1:20" x14ac:dyDescent="0.25">
      <c r="A503" s="18" t="s">
        <v>79</v>
      </c>
      <c r="B503" s="45" t="s">
        <v>626</v>
      </c>
      <c r="C503" s="45" t="s">
        <v>383</v>
      </c>
      <c r="D503" s="18" t="s">
        <v>625</v>
      </c>
      <c r="E503" s="43">
        <v>38757</v>
      </c>
      <c r="F503" s="43">
        <v>38757</v>
      </c>
      <c r="G503" s="49" t="s">
        <v>203</v>
      </c>
      <c r="H503" s="45" t="s">
        <v>211</v>
      </c>
      <c r="I503" s="54">
        <v>0.25555555555555559</v>
      </c>
      <c r="J503" s="51">
        <f t="shared" si="57"/>
        <v>67.30191104717693</v>
      </c>
      <c r="K503" s="51">
        <v>4.3</v>
      </c>
      <c r="L503" s="51">
        <f t="shared" si="58"/>
        <v>79.110355665909694</v>
      </c>
      <c r="M503" s="51">
        <v>22.1</v>
      </c>
      <c r="N503" s="51">
        <f t="shared" si="59"/>
        <v>82.803173121401514</v>
      </c>
      <c r="O503" s="51">
        <v>60.3</v>
      </c>
      <c r="P503" s="51" t="s">
        <v>203</v>
      </c>
      <c r="Q503" s="51" t="s">
        <v>203</v>
      </c>
      <c r="R503" s="45" t="s">
        <v>189</v>
      </c>
      <c r="S503" s="18" t="s">
        <v>453</v>
      </c>
      <c r="T503" s="45" t="s">
        <v>189</v>
      </c>
    </row>
    <row r="504" spans="1:20" x14ac:dyDescent="0.25">
      <c r="A504" s="18" t="s">
        <v>79</v>
      </c>
      <c r="B504" s="45" t="s">
        <v>626</v>
      </c>
      <c r="C504" s="45" t="s">
        <v>384</v>
      </c>
      <c r="D504" s="18" t="s">
        <v>625</v>
      </c>
      <c r="E504" s="43">
        <v>38757</v>
      </c>
      <c r="F504" s="43">
        <v>38757</v>
      </c>
      <c r="G504" s="49" t="s">
        <v>203</v>
      </c>
      <c r="H504" s="45" t="s">
        <v>188</v>
      </c>
      <c r="I504" s="54">
        <v>0.3034722222222222</v>
      </c>
      <c r="J504" s="51">
        <f t="shared" si="57"/>
        <v>68.672815537774014</v>
      </c>
      <c r="K504" s="51">
        <v>5.2</v>
      </c>
      <c r="L504" s="51">
        <f t="shared" si="58"/>
        <v>78.244373345231068</v>
      </c>
      <c r="M504" s="51">
        <v>19.600000000000001</v>
      </c>
      <c r="N504" s="51">
        <f t="shared" si="59"/>
        <v>83.299466959416364</v>
      </c>
      <c r="O504" s="51">
        <v>67.599999999999994</v>
      </c>
      <c r="P504" s="51" t="s">
        <v>203</v>
      </c>
      <c r="Q504" s="51" t="s">
        <v>203</v>
      </c>
      <c r="R504" s="45" t="s">
        <v>189</v>
      </c>
      <c r="S504" s="18" t="s">
        <v>453</v>
      </c>
      <c r="T504" s="45" t="s">
        <v>189</v>
      </c>
    </row>
    <row r="505" spans="1:20" x14ac:dyDescent="0.25">
      <c r="A505" s="18" t="s">
        <v>79</v>
      </c>
      <c r="B505" s="45" t="s">
        <v>626</v>
      </c>
      <c r="C505" s="45" t="s">
        <v>385</v>
      </c>
      <c r="D505" s="18" t="s">
        <v>625</v>
      </c>
      <c r="E505" s="43">
        <v>38757</v>
      </c>
      <c r="F505" s="43">
        <v>38757</v>
      </c>
      <c r="G505" s="49" t="s">
        <v>203</v>
      </c>
      <c r="H505" s="45" t="s">
        <v>188</v>
      </c>
      <c r="I505" s="54">
        <v>0.30555555555555552</v>
      </c>
      <c r="J505" s="51">
        <f t="shared" si="57"/>
        <v>62.467640728456843</v>
      </c>
      <c r="K505" s="51">
        <v>2.2000000000000002</v>
      </c>
      <c r="L505" s="51">
        <f t="shared" si="58"/>
        <v>79.460755429037846</v>
      </c>
      <c r="M505" s="51">
        <v>23.2</v>
      </c>
      <c r="N505" s="51">
        <f t="shared" si="59"/>
        <v>82.209857441537395</v>
      </c>
      <c r="O505" s="51">
        <v>52.6</v>
      </c>
      <c r="P505" s="51" t="s">
        <v>203</v>
      </c>
      <c r="Q505" s="51" t="s">
        <v>203</v>
      </c>
      <c r="R505" s="45" t="s">
        <v>189</v>
      </c>
      <c r="S505" s="18" t="s">
        <v>453</v>
      </c>
      <c r="T505" s="45" t="s">
        <v>189</v>
      </c>
    </row>
    <row r="506" spans="1:20" x14ac:dyDescent="0.25">
      <c r="A506" s="18" t="s">
        <v>79</v>
      </c>
      <c r="B506" s="45" t="s">
        <v>626</v>
      </c>
      <c r="C506" s="45" t="s">
        <v>386</v>
      </c>
      <c r="D506" s="18" t="s">
        <v>625</v>
      </c>
      <c r="E506" s="43">
        <v>38757</v>
      </c>
      <c r="F506" s="43">
        <v>38757</v>
      </c>
      <c r="G506" s="49" t="s">
        <v>203</v>
      </c>
      <c r="H506" s="45" t="s">
        <v>188</v>
      </c>
      <c r="I506" s="54">
        <v>0.40833333333333338</v>
      </c>
      <c r="J506" s="51">
        <f t="shared" si="57"/>
        <v>40.17</v>
      </c>
      <c r="K506" s="51">
        <v>0.1</v>
      </c>
      <c r="L506" s="51">
        <f t="shared" si="58"/>
        <v>55.170324683936187</v>
      </c>
      <c r="M506" s="51">
        <v>0.8</v>
      </c>
      <c r="N506" s="51">
        <f t="shared" si="59"/>
        <v>73.195439355418685</v>
      </c>
      <c r="O506" s="51">
        <v>6.6</v>
      </c>
      <c r="P506" s="51" t="s">
        <v>203</v>
      </c>
      <c r="Q506" s="51" t="s">
        <v>203</v>
      </c>
      <c r="R506" s="45" t="s">
        <v>189</v>
      </c>
      <c r="S506" s="18" t="s">
        <v>453</v>
      </c>
      <c r="T506" s="45" t="s">
        <v>189</v>
      </c>
    </row>
    <row r="507" spans="1:20" x14ac:dyDescent="0.25">
      <c r="A507" s="18" t="s">
        <v>79</v>
      </c>
      <c r="B507" s="45" t="s">
        <v>626</v>
      </c>
      <c r="C507" s="45" t="s">
        <v>387</v>
      </c>
      <c r="D507" s="18" t="s">
        <v>625</v>
      </c>
      <c r="E507" s="43">
        <v>38757</v>
      </c>
      <c r="F507" s="43">
        <v>38757</v>
      </c>
      <c r="G507" s="49" t="s">
        <v>203</v>
      </c>
      <c r="H507" s="45" t="s">
        <v>211</v>
      </c>
      <c r="I507" s="54">
        <v>0.14583333333333334</v>
      </c>
      <c r="J507" s="51">
        <f t="shared" si="57"/>
        <v>48.0949840408936</v>
      </c>
      <c r="K507" s="51">
        <v>0.3</v>
      </c>
      <c r="L507" s="51">
        <f t="shared" si="58"/>
        <v>61.020076309765912</v>
      </c>
      <c r="M507" s="51">
        <v>1.8</v>
      </c>
      <c r="N507" s="51">
        <f t="shared" si="59"/>
        <v>75.04321373782642</v>
      </c>
      <c r="O507" s="51">
        <v>10.1</v>
      </c>
      <c r="P507" s="51" t="s">
        <v>203</v>
      </c>
      <c r="Q507" s="51" t="s">
        <v>203</v>
      </c>
      <c r="R507" s="45" t="s">
        <v>189</v>
      </c>
      <c r="S507" s="18" t="s">
        <v>453</v>
      </c>
      <c r="T507" s="45" t="s">
        <v>189</v>
      </c>
    </row>
    <row r="508" spans="1:20" x14ac:dyDescent="0.25">
      <c r="A508" s="18" t="s">
        <v>79</v>
      </c>
      <c r="B508" s="45" t="s">
        <v>626</v>
      </c>
      <c r="C508" s="45" t="s">
        <v>388</v>
      </c>
      <c r="D508" s="18" t="s">
        <v>625</v>
      </c>
      <c r="E508" s="43">
        <v>38757</v>
      </c>
      <c r="F508" s="43">
        <v>38757</v>
      </c>
      <c r="G508" s="49" t="s">
        <v>203</v>
      </c>
      <c r="H508" s="45" t="s">
        <v>188</v>
      </c>
      <c r="I508" s="54">
        <v>0.31041666666666667</v>
      </c>
      <c r="J508" s="51">
        <f t="shared" si="57"/>
        <v>62.132062485530398</v>
      </c>
      <c r="K508" s="51">
        <v>2.1</v>
      </c>
      <c r="L508" s="51">
        <f t="shared" si="58"/>
        <v>71.119792706600776</v>
      </c>
      <c r="M508" s="51">
        <v>7.3</v>
      </c>
      <c r="N508" s="51">
        <f t="shared" si="59"/>
        <v>79.116197059632299</v>
      </c>
      <c r="O508" s="51">
        <v>25.8</v>
      </c>
      <c r="P508" s="51" t="s">
        <v>203</v>
      </c>
      <c r="Q508" s="51" t="s">
        <v>203</v>
      </c>
      <c r="R508" s="45" t="s">
        <v>189</v>
      </c>
      <c r="S508" s="18" t="s">
        <v>453</v>
      </c>
      <c r="T508" s="45" t="s">
        <v>189</v>
      </c>
    </row>
    <row r="509" spans="1:20" s="81" customFormat="1" x14ac:dyDescent="0.25">
      <c r="A509" s="46" t="s">
        <v>78</v>
      </c>
      <c r="B509" s="46" t="s">
        <v>622</v>
      </c>
      <c r="C509" s="46" t="s">
        <v>1427</v>
      </c>
      <c r="D509" s="46" t="s">
        <v>1274</v>
      </c>
      <c r="E509" s="87">
        <v>38686</v>
      </c>
      <c r="F509" s="87">
        <v>38688</v>
      </c>
      <c r="G509" s="46">
        <v>4</v>
      </c>
      <c r="H509" s="46" t="s">
        <v>211</v>
      </c>
      <c r="I509" s="50">
        <f>TIME(0, 387, 0)</f>
        <v>0.26874999999999999</v>
      </c>
      <c r="J509" s="46" t="s">
        <v>203</v>
      </c>
      <c r="K509" s="46" t="s">
        <v>203</v>
      </c>
      <c r="L509" s="46">
        <v>85.1</v>
      </c>
      <c r="M509" s="47">
        <f>10^((L509-90)/16.6)*100</f>
        <v>50.67797782045654</v>
      </c>
      <c r="N509" s="46" t="s">
        <v>203</v>
      </c>
      <c r="O509" s="46" t="s">
        <v>203</v>
      </c>
      <c r="P509" s="47" t="s">
        <v>203</v>
      </c>
      <c r="Q509" s="47" t="s">
        <v>203</v>
      </c>
      <c r="R509" s="46" t="s">
        <v>187</v>
      </c>
      <c r="S509" s="46" t="s">
        <v>242</v>
      </c>
      <c r="T509" s="46" t="s">
        <v>187</v>
      </c>
    </row>
    <row r="510" spans="1:20" s="81" customFormat="1" x14ac:dyDescent="0.25">
      <c r="A510" s="46" t="s">
        <v>78</v>
      </c>
      <c r="B510" s="46" t="s">
        <v>622</v>
      </c>
      <c r="C510" s="46" t="s">
        <v>985</v>
      </c>
      <c r="D510" s="46" t="s">
        <v>1274</v>
      </c>
      <c r="E510" s="87">
        <v>38688</v>
      </c>
      <c r="F510" s="87">
        <v>38688</v>
      </c>
      <c r="G510" s="46">
        <v>4</v>
      </c>
      <c r="H510" s="46" t="s">
        <v>211</v>
      </c>
      <c r="I510" s="50">
        <f>TIME(0, 351, 0)</f>
        <v>0.24374999999999999</v>
      </c>
      <c r="J510" s="46" t="s">
        <v>203</v>
      </c>
      <c r="K510" s="46" t="s">
        <v>203</v>
      </c>
      <c r="L510" s="47">
        <v>87.5</v>
      </c>
      <c r="M510" s="47">
        <f t="shared" ref="M510:M512" si="60">10^((L510-90)/16.6)*100</f>
        <v>70.69644739183785</v>
      </c>
      <c r="N510" s="46" t="s">
        <v>203</v>
      </c>
      <c r="O510" s="46" t="s">
        <v>203</v>
      </c>
      <c r="P510" s="47" t="s">
        <v>203</v>
      </c>
      <c r="Q510" s="47" t="s">
        <v>203</v>
      </c>
      <c r="R510" s="46" t="s">
        <v>187</v>
      </c>
      <c r="S510" s="46" t="s">
        <v>242</v>
      </c>
      <c r="T510" s="46" t="s">
        <v>187</v>
      </c>
    </row>
    <row r="511" spans="1:20" s="81" customFormat="1" x14ac:dyDescent="0.25">
      <c r="A511" s="46" t="s">
        <v>78</v>
      </c>
      <c r="B511" s="46" t="s">
        <v>622</v>
      </c>
      <c r="C511" s="46" t="s">
        <v>1428</v>
      </c>
      <c r="D511" s="46" t="s">
        <v>1274</v>
      </c>
      <c r="E511" s="87">
        <v>38688</v>
      </c>
      <c r="F511" s="87">
        <v>38688</v>
      </c>
      <c r="G511" s="46">
        <v>4</v>
      </c>
      <c r="H511" s="46" t="s">
        <v>211</v>
      </c>
      <c r="I511" s="50">
        <f>TIME(0, 290, 0)</f>
        <v>0.20138888888888887</v>
      </c>
      <c r="J511" s="46" t="s">
        <v>203</v>
      </c>
      <c r="K511" s="46" t="s">
        <v>203</v>
      </c>
      <c r="L511" s="47">
        <v>83.7</v>
      </c>
      <c r="M511" s="47">
        <f t="shared" si="60"/>
        <v>41.73322316646621</v>
      </c>
      <c r="N511" s="46" t="s">
        <v>203</v>
      </c>
      <c r="O511" s="46" t="s">
        <v>203</v>
      </c>
      <c r="P511" s="47" t="s">
        <v>203</v>
      </c>
      <c r="Q511" s="47" t="s">
        <v>203</v>
      </c>
      <c r="R511" s="46" t="s">
        <v>187</v>
      </c>
      <c r="S511" s="46" t="s">
        <v>242</v>
      </c>
      <c r="T511" s="46" t="s">
        <v>187</v>
      </c>
    </row>
    <row r="512" spans="1:20" s="81" customFormat="1" x14ac:dyDescent="0.25">
      <c r="A512" s="46" t="s">
        <v>78</v>
      </c>
      <c r="B512" s="46" t="s">
        <v>622</v>
      </c>
      <c r="C512" s="46" t="s">
        <v>1429</v>
      </c>
      <c r="D512" s="46" t="s">
        <v>1274</v>
      </c>
      <c r="E512" s="87">
        <v>38688</v>
      </c>
      <c r="F512" s="87">
        <v>38688</v>
      </c>
      <c r="G512" s="46">
        <v>4</v>
      </c>
      <c r="H512" s="46" t="s">
        <v>211</v>
      </c>
      <c r="I512" s="50">
        <f>TIME(0, 325, 0)</f>
        <v>0.22569444444444445</v>
      </c>
      <c r="J512" s="46" t="s">
        <v>203</v>
      </c>
      <c r="K512" s="46" t="s">
        <v>203</v>
      </c>
      <c r="L512" s="47">
        <v>81</v>
      </c>
      <c r="M512" s="47">
        <f t="shared" si="60"/>
        <v>28.696658222287887</v>
      </c>
      <c r="N512" s="46" t="s">
        <v>203</v>
      </c>
      <c r="O512" s="46" t="s">
        <v>203</v>
      </c>
      <c r="P512" s="47" t="s">
        <v>203</v>
      </c>
      <c r="Q512" s="47" t="s">
        <v>203</v>
      </c>
      <c r="R512" s="46" t="s">
        <v>187</v>
      </c>
      <c r="S512" s="46" t="s">
        <v>242</v>
      </c>
      <c r="T512" s="46" t="s">
        <v>187</v>
      </c>
    </row>
    <row r="513" spans="1:20" s="81" customFormat="1" ht="30" x14ac:dyDescent="0.25">
      <c r="A513" s="46" t="s">
        <v>77</v>
      </c>
      <c r="B513" s="46" t="s">
        <v>401</v>
      </c>
      <c r="C513" s="46" t="s">
        <v>423</v>
      </c>
      <c r="D513" s="46" t="s">
        <v>455</v>
      </c>
      <c r="E513" s="79">
        <v>38817</v>
      </c>
      <c r="F513" s="79">
        <v>40282</v>
      </c>
      <c r="G513" s="80">
        <v>6</v>
      </c>
      <c r="H513" s="46" t="s">
        <v>188</v>
      </c>
      <c r="I513" s="46" t="s">
        <v>203</v>
      </c>
      <c r="J513" s="47" t="s">
        <v>636</v>
      </c>
      <c r="K513" s="47" t="s">
        <v>414</v>
      </c>
      <c r="L513" s="47" t="s">
        <v>645</v>
      </c>
      <c r="M513" s="47" t="s">
        <v>417</v>
      </c>
      <c r="N513" s="47" t="s">
        <v>648</v>
      </c>
      <c r="O513" s="47" t="s">
        <v>420</v>
      </c>
      <c r="P513" s="47" t="s">
        <v>203</v>
      </c>
      <c r="Q513" s="47" t="s">
        <v>203</v>
      </c>
      <c r="R513" s="46" t="s">
        <v>189</v>
      </c>
      <c r="S513" s="46" t="s">
        <v>242</v>
      </c>
      <c r="T513" s="46" t="s">
        <v>189</v>
      </c>
    </row>
    <row r="514" spans="1:20" s="81" customFormat="1" ht="30" x14ac:dyDescent="0.25">
      <c r="A514" s="46" t="s">
        <v>77</v>
      </c>
      <c r="B514" s="46" t="s">
        <v>401</v>
      </c>
      <c r="C514" s="46" t="s">
        <v>423</v>
      </c>
      <c r="D514" s="46" t="s">
        <v>455</v>
      </c>
      <c r="E514" s="79">
        <v>38817</v>
      </c>
      <c r="F514" s="79">
        <v>40282</v>
      </c>
      <c r="G514" s="80">
        <v>3</v>
      </c>
      <c r="H514" s="46" t="s">
        <v>188</v>
      </c>
      <c r="I514" s="46" t="s">
        <v>203</v>
      </c>
      <c r="J514" s="47" t="s">
        <v>643</v>
      </c>
      <c r="K514" s="47" t="s">
        <v>415</v>
      </c>
      <c r="L514" s="47" t="s">
        <v>646</v>
      </c>
      <c r="M514" s="47" t="s">
        <v>418</v>
      </c>
      <c r="N514" s="47" t="s">
        <v>649</v>
      </c>
      <c r="O514" s="47" t="s">
        <v>421</v>
      </c>
      <c r="P514" s="47" t="s">
        <v>203</v>
      </c>
      <c r="Q514" s="47" t="s">
        <v>203</v>
      </c>
      <c r="R514" s="46" t="s">
        <v>189</v>
      </c>
      <c r="S514" s="46" t="s">
        <v>242</v>
      </c>
      <c r="T514" s="46" t="s">
        <v>189</v>
      </c>
    </row>
    <row r="515" spans="1:20" s="81" customFormat="1" ht="30" x14ac:dyDescent="0.25">
      <c r="A515" s="46" t="s">
        <v>77</v>
      </c>
      <c r="B515" s="46" t="s">
        <v>401</v>
      </c>
      <c r="C515" s="46" t="s">
        <v>424</v>
      </c>
      <c r="D515" s="46" t="s">
        <v>425</v>
      </c>
      <c r="E515" s="79">
        <v>38817</v>
      </c>
      <c r="F515" s="79">
        <v>40282</v>
      </c>
      <c r="G515" s="80">
        <v>8</v>
      </c>
      <c r="H515" s="46" t="s">
        <v>188</v>
      </c>
      <c r="I515" s="46" t="s">
        <v>203</v>
      </c>
      <c r="J515" s="47" t="s">
        <v>644</v>
      </c>
      <c r="K515" s="47" t="s">
        <v>416</v>
      </c>
      <c r="L515" s="47" t="s">
        <v>647</v>
      </c>
      <c r="M515" s="47" t="s">
        <v>419</v>
      </c>
      <c r="N515" s="47" t="s">
        <v>650</v>
      </c>
      <c r="O515" s="47" t="s">
        <v>422</v>
      </c>
      <c r="P515" s="47" t="s">
        <v>203</v>
      </c>
      <c r="Q515" s="47" t="s">
        <v>203</v>
      </c>
      <c r="R515" s="46" t="s">
        <v>189</v>
      </c>
      <c r="S515" s="46" t="s">
        <v>242</v>
      </c>
      <c r="T515" s="46" t="s">
        <v>189</v>
      </c>
    </row>
    <row r="516" spans="1:20" s="81" customFormat="1" ht="30" x14ac:dyDescent="0.25">
      <c r="A516" s="46" t="s">
        <v>77</v>
      </c>
      <c r="B516" s="46" t="s">
        <v>401</v>
      </c>
      <c r="C516" s="46" t="s">
        <v>424</v>
      </c>
      <c r="D516" s="46" t="s">
        <v>425</v>
      </c>
      <c r="E516" s="79">
        <v>38817</v>
      </c>
      <c r="F516" s="79">
        <v>40282</v>
      </c>
      <c r="G516" s="80" t="s">
        <v>203</v>
      </c>
      <c r="H516" s="46" t="s">
        <v>188</v>
      </c>
      <c r="I516" s="46" t="s">
        <v>203</v>
      </c>
      <c r="J516" s="47">
        <v>57.5</v>
      </c>
      <c r="K516" s="47">
        <v>1.1000000000000001</v>
      </c>
      <c r="L516" s="47">
        <v>61.4</v>
      </c>
      <c r="M516" s="47">
        <v>1.9</v>
      </c>
      <c r="N516" s="47">
        <v>76.8</v>
      </c>
      <c r="O516" s="47">
        <v>15.1</v>
      </c>
      <c r="P516" s="47" t="s">
        <v>203</v>
      </c>
      <c r="Q516" s="47" t="s">
        <v>203</v>
      </c>
      <c r="R516" s="46" t="s">
        <v>189</v>
      </c>
      <c r="S516" s="46" t="s">
        <v>242</v>
      </c>
      <c r="T516" s="46" t="s">
        <v>189</v>
      </c>
    </row>
    <row r="517" spans="1:20" s="81" customFormat="1" x14ac:dyDescent="0.25">
      <c r="A517" s="46" t="s">
        <v>76</v>
      </c>
      <c r="B517" s="46" t="s">
        <v>635</v>
      </c>
      <c r="C517" s="46" t="s">
        <v>566</v>
      </c>
      <c r="D517" s="46" t="s">
        <v>564</v>
      </c>
      <c r="E517" s="79">
        <v>38825</v>
      </c>
      <c r="F517" s="79">
        <v>38826</v>
      </c>
      <c r="G517" s="80">
        <v>6</v>
      </c>
      <c r="H517" s="46" t="s">
        <v>188</v>
      </c>
      <c r="I517" s="46" t="s">
        <v>203</v>
      </c>
      <c r="J517" s="47" t="s">
        <v>573</v>
      </c>
      <c r="K517" s="47" t="s">
        <v>569</v>
      </c>
      <c r="L517" s="47" t="s">
        <v>575</v>
      </c>
      <c r="M517" s="47" t="s">
        <v>567</v>
      </c>
      <c r="N517" s="47" t="s">
        <v>577</v>
      </c>
      <c r="O517" s="47" t="s">
        <v>571</v>
      </c>
      <c r="P517" s="47" t="s">
        <v>203</v>
      </c>
      <c r="Q517" s="47" t="s">
        <v>203</v>
      </c>
      <c r="R517" s="46" t="s">
        <v>189</v>
      </c>
      <c r="S517" s="46" t="s">
        <v>242</v>
      </c>
      <c r="T517" s="46" t="s">
        <v>189</v>
      </c>
    </row>
    <row r="518" spans="1:20" s="81" customFormat="1" ht="30" x14ac:dyDescent="0.25">
      <c r="A518" s="46" t="s">
        <v>76</v>
      </c>
      <c r="B518" s="46" t="s">
        <v>635</v>
      </c>
      <c r="C518" s="46" t="s">
        <v>566</v>
      </c>
      <c r="D518" s="46" t="s">
        <v>565</v>
      </c>
      <c r="E518" s="79">
        <v>38825</v>
      </c>
      <c r="F518" s="79">
        <v>38826</v>
      </c>
      <c r="G518" s="80">
        <v>12</v>
      </c>
      <c r="H518" s="46" t="s">
        <v>188</v>
      </c>
      <c r="I518" s="46" t="s">
        <v>203</v>
      </c>
      <c r="J518" s="47" t="s">
        <v>574</v>
      </c>
      <c r="K518" s="47" t="s">
        <v>570</v>
      </c>
      <c r="L518" s="47" t="s">
        <v>576</v>
      </c>
      <c r="M518" s="47" t="s">
        <v>568</v>
      </c>
      <c r="N518" s="47" t="s">
        <v>578</v>
      </c>
      <c r="O518" s="47" t="s">
        <v>572</v>
      </c>
      <c r="P518" s="47" t="s">
        <v>203</v>
      </c>
      <c r="Q518" s="47" t="s">
        <v>203</v>
      </c>
      <c r="R518" s="46" t="s">
        <v>189</v>
      </c>
      <c r="S518" s="46" t="s">
        <v>242</v>
      </c>
      <c r="T518" s="46" t="s">
        <v>189</v>
      </c>
    </row>
    <row r="519" spans="1:20" x14ac:dyDescent="0.25">
      <c r="A519" s="18" t="s">
        <v>75</v>
      </c>
      <c r="B519" s="18" t="s">
        <v>456</v>
      </c>
      <c r="C519" s="18" t="s">
        <v>423</v>
      </c>
      <c r="D519" s="18" t="s">
        <v>455</v>
      </c>
      <c r="E519" s="43">
        <v>38988</v>
      </c>
      <c r="F519" s="43">
        <v>38989</v>
      </c>
      <c r="G519" s="61" t="s">
        <v>203</v>
      </c>
      <c r="H519" s="18" t="s">
        <v>188</v>
      </c>
      <c r="I519" s="56">
        <v>0.35347222222222219</v>
      </c>
      <c r="J519" s="44">
        <f t="shared" ref="J519:J537" si="61">16.61*LOG10(K519/100)+90</f>
        <v>89.890975788565328</v>
      </c>
      <c r="K519" s="44">
        <v>98.5</v>
      </c>
      <c r="L519" s="44">
        <f t="shared" ref="L519:L537" si="62">16.61*LOG10(M519/100)+90</f>
        <v>90.733291982795592</v>
      </c>
      <c r="M519" s="44">
        <v>110.7</v>
      </c>
      <c r="N519" s="44">
        <f t="shared" ref="N519:N537" si="63">10*LOG10(O519/100)+85</f>
        <v>94.881574725567532</v>
      </c>
      <c r="O519" s="44">
        <v>973.1</v>
      </c>
      <c r="P519" s="44" t="s">
        <v>555</v>
      </c>
      <c r="Q519" s="44" t="s">
        <v>203</v>
      </c>
      <c r="R519" s="18" t="s">
        <v>189</v>
      </c>
      <c r="S519" s="18" t="s">
        <v>242</v>
      </c>
      <c r="T519" s="18" t="s">
        <v>189</v>
      </c>
    </row>
    <row r="520" spans="1:20" x14ac:dyDescent="0.25">
      <c r="A520" s="18" t="s">
        <v>75</v>
      </c>
      <c r="B520" s="18" t="s">
        <v>456</v>
      </c>
      <c r="C520" s="18" t="s">
        <v>423</v>
      </c>
      <c r="D520" s="18" t="s">
        <v>455</v>
      </c>
      <c r="E520" s="43">
        <v>38988</v>
      </c>
      <c r="F520" s="43">
        <v>38989</v>
      </c>
      <c r="G520" s="61" t="s">
        <v>203</v>
      </c>
      <c r="H520" s="18" t="s">
        <v>188</v>
      </c>
      <c r="I520" s="56">
        <v>0.47500000000000003</v>
      </c>
      <c r="J520" s="44">
        <f t="shared" si="61"/>
        <v>80.944973124741352</v>
      </c>
      <c r="K520" s="44">
        <v>28.5</v>
      </c>
      <c r="L520" s="44">
        <f t="shared" si="62"/>
        <v>82.281235333910416</v>
      </c>
      <c r="M520" s="44">
        <v>34.299999999999997</v>
      </c>
      <c r="N520" s="44">
        <f t="shared" si="63"/>
        <v>89.772659954248525</v>
      </c>
      <c r="O520" s="44">
        <v>300.10000000000002</v>
      </c>
      <c r="P520" s="44" t="s">
        <v>555</v>
      </c>
      <c r="Q520" s="44" t="s">
        <v>203</v>
      </c>
      <c r="R520" s="18" t="s">
        <v>189</v>
      </c>
      <c r="S520" s="18" t="s">
        <v>242</v>
      </c>
      <c r="T520" s="18" t="s">
        <v>189</v>
      </c>
    </row>
    <row r="521" spans="1:20" x14ac:dyDescent="0.25">
      <c r="A521" s="18" t="s">
        <v>75</v>
      </c>
      <c r="B521" s="18" t="s">
        <v>456</v>
      </c>
      <c r="C521" s="18" t="s">
        <v>423</v>
      </c>
      <c r="D521" s="18" t="s">
        <v>455</v>
      </c>
      <c r="E521" s="43">
        <v>38988</v>
      </c>
      <c r="F521" s="43">
        <v>38989</v>
      </c>
      <c r="G521" s="61" t="s">
        <v>203</v>
      </c>
      <c r="H521" s="18" t="s">
        <v>188</v>
      </c>
      <c r="I521" s="56">
        <v>0.39444444444444443</v>
      </c>
      <c r="J521" s="44">
        <f t="shared" si="61"/>
        <v>90.007210026931489</v>
      </c>
      <c r="K521" s="44">
        <v>100.1</v>
      </c>
      <c r="L521" s="44">
        <f t="shared" si="62"/>
        <v>91.333212070114826</v>
      </c>
      <c r="M521" s="44">
        <v>120.3</v>
      </c>
      <c r="N521" s="44">
        <f t="shared" si="63"/>
        <v>95.255516227825439</v>
      </c>
      <c r="O521" s="44">
        <v>1060.5999999999999</v>
      </c>
      <c r="P521" s="44" t="s">
        <v>555</v>
      </c>
      <c r="Q521" s="44" t="s">
        <v>203</v>
      </c>
      <c r="R521" s="18" t="s">
        <v>189</v>
      </c>
      <c r="S521" s="18" t="s">
        <v>242</v>
      </c>
      <c r="T521" s="18" t="s">
        <v>189</v>
      </c>
    </row>
    <row r="522" spans="1:20" x14ac:dyDescent="0.25">
      <c r="A522" s="18" t="s">
        <v>75</v>
      </c>
      <c r="B522" s="18" t="s">
        <v>456</v>
      </c>
      <c r="C522" s="18" t="s">
        <v>423</v>
      </c>
      <c r="D522" s="18" t="s">
        <v>455</v>
      </c>
      <c r="E522" s="43">
        <v>38988</v>
      </c>
      <c r="F522" s="43">
        <v>38989</v>
      </c>
      <c r="G522" s="61" t="s">
        <v>203</v>
      </c>
      <c r="H522" s="18" t="s">
        <v>188</v>
      </c>
      <c r="I522" s="56">
        <v>0.43888888888888888</v>
      </c>
      <c r="J522" s="44">
        <f t="shared" si="61"/>
        <v>92.72001247334029</v>
      </c>
      <c r="K522" s="44">
        <v>145.80000000000001</v>
      </c>
      <c r="L522" s="44">
        <f t="shared" si="62"/>
        <v>93.537700528476051</v>
      </c>
      <c r="M522" s="44">
        <v>163.30000000000001</v>
      </c>
      <c r="N522" s="44">
        <f t="shared" si="63"/>
        <v>96.265210255434127</v>
      </c>
      <c r="O522" s="44">
        <v>1338.2</v>
      </c>
      <c r="P522" s="44" t="s">
        <v>555</v>
      </c>
      <c r="Q522" s="44" t="s">
        <v>203</v>
      </c>
      <c r="R522" s="18" t="s">
        <v>189</v>
      </c>
      <c r="S522" s="18" t="s">
        <v>242</v>
      </c>
      <c r="T522" s="18" t="s">
        <v>189</v>
      </c>
    </row>
    <row r="523" spans="1:20" x14ac:dyDescent="0.25">
      <c r="A523" s="18" t="s">
        <v>75</v>
      </c>
      <c r="B523" s="18" t="s">
        <v>456</v>
      </c>
      <c r="C523" s="18" t="s">
        <v>423</v>
      </c>
      <c r="D523" s="18" t="s">
        <v>455</v>
      </c>
      <c r="E523" s="43">
        <v>38988</v>
      </c>
      <c r="F523" s="43">
        <v>38989</v>
      </c>
      <c r="G523" s="61" t="s">
        <v>203</v>
      </c>
      <c r="H523" s="18" t="s">
        <v>188</v>
      </c>
      <c r="I523" s="56">
        <v>0.41111111111111115</v>
      </c>
      <c r="J523" s="44">
        <f t="shared" si="61"/>
        <v>88.345098006983974</v>
      </c>
      <c r="K523" s="44">
        <v>79.5</v>
      </c>
      <c r="L523" s="44">
        <f t="shared" si="62"/>
        <v>88.953837544990563</v>
      </c>
      <c r="M523" s="44">
        <v>86.5</v>
      </c>
      <c r="N523" s="44">
        <f t="shared" si="63"/>
        <v>92.838321433844413</v>
      </c>
      <c r="O523" s="44">
        <v>607.9</v>
      </c>
      <c r="P523" s="44" t="s">
        <v>555</v>
      </c>
      <c r="Q523" s="44" t="s">
        <v>203</v>
      </c>
      <c r="R523" s="18" t="s">
        <v>189</v>
      </c>
      <c r="S523" s="18" t="s">
        <v>242</v>
      </c>
      <c r="T523" s="18" t="s">
        <v>189</v>
      </c>
    </row>
    <row r="524" spans="1:20" x14ac:dyDescent="0.25">
      <c r="A524" s="18" t="s">
        <v>75</v>
      </c>
      <c r="B524" s="18" t="s">
        <v>456</v>
      </c>
      <c r="C524" s="18" t="s">
        <v>423</v>
      </c>
      <c r="D524" s="18" t="s">
        <v>455</v>
      </c>
      <c r="E524" s="43">
        <v>38988</v>
      </c>
      <c r="F524" s="43">
        <v>38989</v>
      </c>
      <c r="G524" s="61" t="s">
        <v>203</v>
      </c>
      <c r="H524" s="18" t="s">
        <v>188</v>
      </c>
      <c r="I524" s="56">
        <v>0.42777777777777781</v>
      </c>
      <c r="J524" s="44">
        <f t="shared" si="61"/>
        <v>84.941950646502178</v>
      </c>
      <c r="K524" s="44">
        <v>49.6</v>
      </c>
      <c r="L524" s="44">
        <f t="shared" si="62"/>
        <v>86.892490853837828</v>
      </c>
      <c r="M524" s="44">
        <v>65</v>
      </c>
      <c r="N524" s="44">
        <f t="shared" si="63"/>
        <v>92.78802204013239</v>
      </c>
      <c r="O524" s="44">
        <v>600.9</v>
      </c>
      <c r="P524" s="44" t="s">
        <v>555</v>
      </c>
      <c r="Q524" s="44" t="s">
        <v>203</v>
      </c>
      <c r="R524" s="18" t="s">
        <v>189</v>
      </c>
      <c r="S524" s="18" t="s">
        <v>242</v>
      </c>
      <c r="T524" s="18" t="s">
        <v>189</v>
      </c>
    </row>
    <row r="525" spans="1:20" x14ac:dyDescent="0.25">
      <c r="A525" s="18" t="s">
        <v>75</v>
      </c>
      <c r="B525" s="18" t="s">
        <v>456</v>
      </c>
      <c r="C525" s="18" t="s">
        <v>423</v>
      </c>
      <c r="D525" s="18" t="s">
        <v>455</v>
      </c>
      <c r="E525" s="43">
        <v>38988</v>
      </c>
      <c r="F525" s="43">
        <v>38989</v>
      </c>
      <c r="G525" s="61" t="s">
        <v>203</v>
      </c>
      <c r="H525" s="18" t="s">
        <v>188</v>
      </c>
      <c r="I525" s="56">
        <v>0.39097222222222222</v>
      </c>
      <c r="J525" s="44">
        <f t="shared" si="61"/>
        <v>74.644835028729943</v>
      </c>
      <c r="K525" s="44">
        <v>11.9</v>
      </c>
      <c r="L525" s="44">
        <f t="shared" si="62"/>
        <v>76.362807094539548</v>
      </c>
      <c r="M525" s="44">
        <v>15.1</v>
      </c>
      <c r="N525" s="44">
        <f t="shared" si="63"/>
        <v>84.735896234272573</v>
      </c>
      <c r="O525" s="44">
        <v>94.1</v>
      </c>
      <c r="P525" s="44" t="s">
        <v>555</v>
      </c>
      <c r="Q525" s="44" t="s">
        <v>203</v>
      </c>
      <c r="R525" s="18" t="s">
        <v>189</v>
      </c>
      <c r="S525" s="18" t="s">
        <v>242</v>
      </c>
      <c r="T525" s="18" t="s">
        <v>189</v>
      </c>
    </row>
    <row r="526" spans="1:20" x14ac:dyDescent="0.25">
      <c r="A526" s="18" t="s">
        <v>75</v>
      </c>
      <c r="B526" s="18" t="s">
        <v>456</v>
      </c>
      <c r="C526" s="18" t="s">
        <v>423</v>
      </c>
      <c r="D526" s="18" t="s">
        <v>455</v>
      </c>
      <c r="E526" s="43">
        <v>38988</v>
      </c>
      <c r="F526" s="43">
        <v>38989</v>
      </c>
      <c r="G526" s="61" t="s">
        <v>203</v>
      </c>
      <c r="H526" s="18" t="s">
        <v>188</v>
      </c>
      <c r="I526" s="56">
        <v>0.3888888888888889</v>
      </c>
      <c r="J526" s="44">
        <f t="shared" si="61"/>
        <v>82.089428813740085</v>
      </c>
      <c r="K526" s="44">
        <v>33.4</v>
      </c>
      <c r="L526" s="44">
        <f t="shared" si="62"/>
        <v>85.241077920790389</v>
      </c>
      <c r="M526" s="44">
        <v>51.7</v>
      </c>
      <c r="N526" s="44">
        <f t="shared" si="63"/>
        <v>90.074510609019697</v>
      </c>
      <c r="O526" s="44">
        <v>321.7</v>
      </c>
      <c r="P526" s="44" t="s">
        <v>555</v>
      </c>
      <c r="Q526" s="44" t="s">
        <v>203</v>
      </c>
      <c r="R526" s="18" t="s">
        <v>189</v>
      </c>
      <c r="S526" s="18" t="s">
        <v>242</v>
      </c>
      <c r="T526" s="18" t="s">
        <v>189</v>
      </c>
    </row>
    <row r="527" spans="1:20" x14ac:dyDescent="0.25">
      <c r="A527" s="18" t="s">
        <v>75</v>
      </c>
      <c r="B527" s="18" t="s">
        <v>456</v>
      </c>
      <c r="C527" s="18" t="s">
        <v>423</v>
      </c>
      <c r="D527" s="18" t="s">
        <v>455</v>
      </c>
      <c r="E527" s="43">
        <v>38988</v>
      </c>
      <c r="F527" s="43">
        <v>38989</v>
      </c>
      <c r="G527" s="61" t="s">
        <v>203</v>
      </c>
      <c r="H527" s="18" t="s">
        <v>211</v>
      </c>
      <c r="I527" s="56">
        <v>0.15763888888888888</v>
      </c>
      <c r="J527" s="44">
        <f t="shared" si="61"/>
        <v>69.583851913376009</v>
      </c>
      <c r="K527" s="44">
        <v>5.9</v>
      </c>
      <c r="L527" s="44">
        <f t="shared" si="62"/>
        <v>74.460647201059118</v>
      </c>
      <c r="M527" s="44">
        <v>11.6</v>
      </c>
      <c r="N527" s="44">
        <f t="shared" si="63"/>
        <v>81.739419986340877</v>
      </c>
      <c r="O527" s="44">
        <v>47.2</v>
      </c>
      <c r="P527" s="44" t="s">
        <v>555</v>
      </c>
      <c r="Q527" s="44" t="s">
        <v>203</v>
      </c>
      <c r="R527" s="18" t="s">
        <v>189</v>
      </c>
      <c r="S527" s="18" t="s">
        <v>242</v>
      </c>
      <c r="T527" s="18" t="s">
        <v>189</v>
      </c>
    </row>
    <row r="528" spans="1:20" x14ac:dyDescent="0.25">
      <c r="A528" s="18" t="s">
        <v>75</v>
      </c>
      <c r="B528" s="18" t="s">
        <v>456</v>
      </c>
      <c r="C528" s="18" t="s">
        <v>423</v>
      </c>
      <c r="D528" s="18" t="s">
        <v>455</v>
      </c>
      <c r="E528" s="43">
        <v>38988</v>
      </c>
      <c r="F528" s="43">
        <v>38989</v>
      </c>
      <c r="G528" s="61" t="s">
        <v>203</v>
      </c>
      <c r="H528" s="18" t="s">
        <v>211</v>
      </c>
      <c r="I528" s="56">
        <v>0.24791666666666667</v>
      </c>
      <c r="J528" s="44">
        <f t="shared" si="61"/>
        <v>79.207619584530448</v>
      </c>
      <c r="K528" s="44">
        <v>22.4</v>
      </c>
      <c r="L528" s="44">
        <f t="shared" si="62"/>
        <v>81.644001454496106</v>
      </c>
      <c r="M528" s="44">
        <v>31.4</v>
      </c>
      <c r="N528" s="44">
        <f t="shared" si="63"/>
        <v>88.287872003545345</v>
      </c>
      <c r="O528" s="44">
        <v>213.2</v>
      </c>
      <c r="P528" s="44" t="s">
        <v>555</v>
      </c>
      <c r="Q528" s="44" t="s">
        <v>203</v>
      </c>
      <c r="R528" s="18" t="s">
        <v>189</v>
      </c>
      <c r="S528" s="18" t="s">
        <v>242</v>
      </c>
      <c r="T528" s="18" t="s">
        <v>189</v>
      </c>
    </row>
    <row r="529" spans="1:20" x14ac:dyDescent="0.25">
      <c r="A529" s="18" t="s">
        <v>75</v>
      </c>
      <c r="B529" s="18" t="s">
        <v>456</v>
      </c>
      <c r="C529" s="18" t="s">
        <v>423</v>
      </c>
      <c r="D529" s="18" t="s">
        <v>455</v>
      </c>
      <c r="E529" s="43">
        <v>38988</v>
      </c>
      <c r="F529" s="43">
        <v>38989</v>
      </c>
      <c r="G529" s="61" t="s">
        <v>203</v>
      </c>
      <c r="H529" s="18" t="s">
        <v>188</v>
      </c>
      <c r="I529" s="56">
        <v>0.37361111111111112</v>
      </c>
      <c r="J529" s="44">
        <f t="shared" si="61"/>
        <v>87.013546242056478</v>
      </c>
      <c r="K529" s="44">
        <v>66.099999999999994</v>
      </c>
      <c r="L529" s="44">
        <f t="shared" si="62"/>
        <v>88.207691350688876</v>
      </c>
      <c r="M529" s="44">
        <v>78</v>
      </c>
      <c r="N529" s="44">
        <f t="shared" si="63"/>
        <v>92.227161674884954</v>
      </c>
      <c r="O529" s="44">
        <v>528.1</v>
      </c>
      <c r="P529" s="44" t="s">
        <v>555</v>
      </c>
      <c r="Q529" s="44" t="s">
        <v>203</v>
      </c>
      <c r="R529" s="18" t="s">
        <v>189</v>
      </c>
      <c r="S529" s="18" t="s">
        <v>242</v>
      </c>
      <c r="T529" s="18" t="s">
        <v>189</v>
      </c>
    </row>
    <row r="530" spans="1:20" x14ac:dyDescent="0.25">
      <c r="A530" s="18" t="s">
        <v>75</v>
      </c>
      <c r="B530" s="18" t="s">
        <v>456</v>
      </c>
      <c r="C530" s="18" t="s">
        <v>423</v>
      </c>
      <c r="D530" s="18" t="s">
        <v>455</v>
      </c>
      <c r="E530" s="43">
        <v>38988</v>
      </c>
      <c r="F530" s="43">
        <v>38989</v>
      </c>
      <c r="G530" s="61" t="s">
        <v>203</v>
      </c>
      <c r="H530" s="18" t="s">
        <v>188</v>
      </c>
      <c r="I530" s="56">
        <v>0.39583333333333331</v>
      </c>
      <c r="J530" s="44">
        <f t="shared" si="61"/>
        <v>91.39292790239378</v>
      </c>
      <c r="K530" s="44">
        <v>121.3</v>
      </c>
      <c r="L530" s="44">
        <f t="shared" si="62"/>
        <v>92.233976165413935</v>
      </c>
      <c r="M530" s="44">
        <v>136.30000000000001</v>
      </c>
      <c r="N530" s="44">
        <f t="shared" si="63"/>
        <v>95.695941051775549</v>
      </c>
      <c r="O530" s="44">
        <v>1173.8</v>
      </c>
      <c r="P530" s="44" t="s">
        <v>555</v>
      </c>
      <c r="Q530" s="44" t="s">
        <v>203</v>
      </c>
      <c r="R530" s="18" t="s">
        <v>189</v>
      </c>
      <c r="S530" s="18" t="s">
        <v>242</v>
      </c>
      <c r="T530" s="18" t="s">
        <v>189</v>
      </c>
    </row>
    <row r="531" spans="1:20" x14ac:dyDescent="0.25">
      <c r="A531" s="18" t="s">
        <v>75</v>
      </c>
      <c r="B531" s="18" t="s">
        <v>456</v>
      </c>
      <c r="C531" s="18" t="s">
        <v>423</v>
      </c>
      <c r="D531" s="18" t="s">
        <v>455</v>
      </c>
      <c r="E531" s="43">
        <v>38988</v>
      </c>
      <c r="F531" s="43">
        <v>38989</v>
      </c>
      <c r="G531" s="61" t="s">
        <v>203</v>
      </c>
      <c r="H531" s="18" t="s">
        <v>211</v>
      </c>
      <c r="I531" s="56">
        <v>0.28819444444444448</v>
      </c>
      <c r="J531" s="44">
        <f t="shared" si="61"/>
        <v>77.089320585761357</v>
      </c>
      <c r="K531" s="44">
        <v>16.7</v>
      </c>
      <c r="L531" s="44">
        <f t="shared" si="62"/>
        <v>80.554952122680788</v>
      </c>
      <c r="M531" s="44">
        <v>27</v>
      </c>
      <c r="N531" s="44">
        <f t="shared" si="63"/>
        <v>86.351326513767745</v>
      </c>
      <c r="O531" s="44">
        <v>136.5</v>
      </c>
      <c r="P531" s="44" t="s">
        <v>555</v>
      </c>
      <c r="Q531" s="44" t="s">
        <v>203</v>
      </c>
      <c r="R531" s="18" t="s">
        <v>189</v>
      </c>
      <c r="S531" s="18" t="s">
        <v>242</v>
      </c>
      <c r="T531" s="18" t="s">
        <v>189</v>
      </c>
    </row>
    <row r="532" spans="1:20" x14ac:dyDescent="0.25">
      <c r="A532" s="18" t="s">
        <v>75</v>
      </c>
      <c r="B532" s="18" t="s">
        <v>456</v>
      </c>
      <c r="C532" s="18" t="s">
        <v>423</v>
      </c>
      <c r="D532" s="18" t="s">
        <v>455</v>
      </c>
      <c r="E532" s="43">
        <v>38988</v>
      </c>
      <c r="F532" s="43">
        <v>38989</v>
      </c>
      <c r="G532" s="61" t="s">
        <v>203</v>
      </c>
      <c r="H532" s="18" t="s">
        <v>188</v>
      </c>
      <c r="I532" s="56">
        <v>0.4069444444444445</v>
      </c>
      <c r="J532" s="44">
        <f t="shared" si="61"/>
        <v>89.18364273213875</v>
      </c>
      <c r="K532" s="44">
        <v>89.3</v>
      </c>
      <c r="L532" s="44">
        <f t="shared" si="62"/>
        <v>90.296782811983832</v>
      </c>
      <c r="M532" s="44">
        <v>104.2</v>
      </c>
      <c r="N532" s="44">
        <f t="shared" si="63"/>
        <v>94.93744756554463</v>
      </c>
      <c r="O532" s="44">
        <v>985.7</v>
      </c>
      <c r="P532" s="44" t="s">
        <v>555</v>
      </c>
      <c r="Q532" s="44" t="s">
        <v>203</v>
      </c>
      <c r="R532" s="18" t="s">
        <v>189</v>
      </c>
      <c r="S532" s="18" t="s">
        <v>242</v>
      </c>
      <c r="T532" s="18" t="s">
        <v>189</v>
      </c>
    </row>
    <row r="533" spans="1:20" x14ac:dyDescent="0.25">
      <c r="A533" s="18" t="s">
        <v>75</v>
      </c>
      <c r="B533" s="18" t="s">
        <v>456</v>
      </c>
      <c r="C533" s="18" t="s">
        <v>423</v>
      </c>
      <c r="D533" s="18" t="s">
        <v>455</v>
      </c>
      <c r="E533" s="43">
        <v>38988</v>
      </c>
      <c r="F533" s="43">
        <v>38989</v>
      </c>
      <c r="G533" s="61" t="s">
        <v>203</v>
      </c>
      <c r="H533" s="18" t="s">
        <v>188</v>
      </c>
      <c r="I533" s="56">
        <v>0.38194444444444442</v>
      </c>
      <c r="J533" s="44">
        <f t="shared" si="61"/>
        <v>93.290557251287197</v>
      </c>
      <c r="K533" s="44">
        <v>157.80000000000001</v>
      </c>
      <c r="L533" s="44">
        <f t="shared" si="62"/>
        <v>93.50227439788037</v>
      </c>
      <c r="M533" s="44">
        <v>162.5</v>
      </c>
      <c r="N533" s="44">
        <f t="shared" si="63"/>
        <v>96.142105282499926</v>
      </c>
      <c r="O533" s="44">
        <v>1300.8</v>
      </c>
      <c r="P533" s="44" t="s">
        <v>555</v>
      </c>
      <c r="Q533" s="44" t="s">
        <v>203</v>
      </c>
      <c r="R533" s="18" t="s">
        <v>189</v>
      </c>
      <c r="S533" s="18" t="s">
        <v>242</v>
      </c>
      <c r="T533" s="18" t="s">
        <v>189</v>
      </c>
    </row>
    <row r="534" spans="1:20" x14ac:dyDescent="0.25">
      <c r="A534" s="18" t="s">
        <v>75</v>
      </c>
      <c r="B534" s="18" t="s">
        <v>456</v>
      </c>
      <c r="C534" s="18" t="s">
        <v>423</v>
      </c>
      <c r="D534" s="18" t="s">
        <v>455</v>
      </c>
      <c r="E534" s="43">
        <v>38988</v>
      </c>
      <c r="F534" s="43">
        <v>38989</v>
      </c>
      <c r="G534" s="61" t="s">
        <v>203</v>
      </c>
      <c r="H534" s="18" t="s">
        <v>188</v>
      </c>
      <c r="I534" s="56">
        <v>0.39166666666666666</v>
      </c>
      <c r="J534" s="44">
        <f t="shared" si="61"/>
        <v>78.742062485530397</v>
      </c>
      <c r="K534" s="44">
        <v>21</v>
      </c>
      <c r="L534" s="44">
        <f t="shared" si="62"/>
        <v>80.39284122530789</v>
      </c>
      <c r="M534" s="44">
        <v>26.4</v>
      </c>
      <c r="N534" s="44">
        <f t="shared" si="63"/>
        <v>87.42044239369551</v>
      </c>
      <c r="O534" s="44">
        <v>174.6</v>
      </c>
      <c r="P534" s="44" t="s">
        <v>555</v>
      </c>
      <c r="Q534" s="44" t="s">
        <v>203</v>
      </c>
      <c r="R534" s="18" t="s">
        <v>189</v>
      </c>
      <c r="S534" s="18" t="s">
        <v>242</v>
      </c>
      <c r="T534" s="18" t="s">
        <v>189</v>
      </c>
    </row>
    <row r="535" spans="1:20" x14ac:dyDescent="0.25">
      <c r="A535" s="18" t="s">
        <v>75</v>
      </c>
      <c r="B535" s="18" t="s">
        <v>456</v>
      </c>
      <c r="C535" s="18" t="s">
        <v>423</v>
      </c>
      <c r="D535" s="18" t="s">
        <v>455</v>
      </c>
      <c r="E535" s="43">
        <v>38988</v>
      </c>
      <c r="F535" s="43">
        <v>38989</v>
      </c>
      <c r="G535" s="61" t="s">
        <v>203</v>
      </c>
      <c r="H535" s="18" t="s">
        <v>188</v>
      </c>
      <c r="I535" s="56">
        <v>0.38125000000000003</v>
      </c>
      <c r="J535" s="44">
        <f t="shared" si="61"/>
        <v>88.647190752440039</v>
      </c>
      <c r="K535" s="44">
        <v>82.9</v>
      </c>
      <c r="L535" s="44">
        <f t="shared" si="62"/>
        <v>89.713035469174542</v>
      </c>
      <c r="M535" s="44">
        <v>96.1</v>
      </c>
      <c r="N535" s="44">
        <f t="shared" si="63"/>
        <v>94.317120670567562</v>
      </c>
      <c r="O535" s="44">
        <v>854.5</v>
      </c>
      <c r="P535" s="44" t="s">
        <v>555</v>
      </c>
      <c r="Q535" s="44" t="s">
        <v>203</v>
      </c>
      <c r="R535" s="18" t="s">
        <v>189</v>
      </c>
      <c r="S535" s="18" t="s">
        <v>242</v>
      </c>
      <c r="T535" s="18" t="s">
        <v>189</v>
      </c>
    </row>
    <row r="536" spans="1:20" x14ac:dyDescent="0.25">
      <c r="A536" s="18" t="s">
        <v>75</v>
      </c>
      <c r="B536" s="18" t="s">
        <v>456</v>
      </c>
      <c r="C536" s="18" t="s">
        <v>423</v>
      </c>
      <c r="D536" s="18" t="s">
        <v>455</v>
      </c>
      <c r="E536" s="43">
        <v>38988</v>
      </c>
      <c r="F536" s="43">
        <v>38989</v>
      </c>
      <c r="G536" s="61" t="s">
        <v>203</v>
      </c>
      <c r="H536" s="18" t="s">
        <v>188</v>
      </c>
      <c r="I536" s="56">
        <v>0.35486111111111113</v>
      </c>
      <c r="J536" s="44">
        <f t="shared" si="61"/>
        <v>75.447175756463295</v>
      </c>
      <c r="K536" s="44">
        <v>13.3</v>
      </c>
      <c r="L536" s="44">
        <f t="shared" si="62"/>
        <v>77.549476238350735</v>
      </c>
      <c r="M536" s="44">
        <v>17.8</v>
      </c>
      <c r="N536" s="44">
        <f t="shared" si="63"/>
        <v>86.664301138432833</v>
      </c>
      <c r="O536" s="44">
        <v>146.69999999999999</v>
      </c>
      <c r="P536" s="44" t="s">
        <v>555</v>
      </c>
      <c r="Q536" s="44" t="s">
        <v>203</v>
      </c>
      <c r="R536" s="18" t="s">
        <v>189</v>
      </c>
      <c r="S536" s="18" t="s">
        <v>242</v>
      </c>
      <c r="T536" s="18" t="s">
        <v>189</v>
      </c>
    </row>
    <row r="537" spans="1:20" x14ac:dyDescent="0.25">
      <c r="A537" s="18" t="s">
        <v>75</v>
      </c>
      <c r="B537" s="18" t="s">
        <v>456</v>
      </c>
      <c r="C537" s="18" t="s">
        <v>423</v>
      </c>
      <c r="D537" s="18" t="s">
        <v>455</v>
      </c>
      <c r="E537" s="43">
        <v>38988</v>
      </c>
      <c r="F537" s="43">
        <v>38989</v>
      </c>
      <c r="G537" s="61" t="s">
        <v>203</v>
      </c>
      <c r="H537" s="18" t="s">
        <v>211</v>
      </c>
      <c r="I537" s="56">
        <v>0.23472222222222219</v>
      </c>
      <c r="J537" s="44">
        <f t="shared" si="61"/>
        <v>77.670041128577154</v>
      </c>
      <c r="K537" s="44">
        <v>18.100000000000001</v>
      </c>
      <c r="L537" s="44">
        <f t="shared" si="62"/>
        <v>80.254909081389599</v>
      </c>
      <c r="M537" s="44">
        <v>25.9</v>
      </c>
      <c r="N537" s="44">
        <f t="shared" si="63"/>
        <v>87.530955858490316</v>
      </c>
      <c r="O537" s="44">
        <v>179.1</v>
      </c>
      <c r="P537" s="44" t="s">
        <v>555</v>
      </c>
      <c r="Q537" s="44" t="s">
        <v>203</v>
      </c>
      <c r="R537" s="18" t="s">
        <v>189</v>
      </c>
      <c r="S537" s="18" t="s">
        <v>242</v>
      </c>
      <c r="T537" s="18" t="s">
        <v>189</v>
      </c>
    </row>
    <row r="538" spans="1:20" s="81" customFormat="1" x14ac:dyDescent="0.25">
      <c r="A538" s="46" t="s">
        <v>74</v>
      </c>
      <c r="B538" s="46" t="s">
        <v>615</v>
      </c>
      <c r="C538" s="46" t="s">
        <v>590</v>
      </c>
      <c r="D538" s="46" t="s">
        <v>455</v>
      </c>
      <c r="E538" s="79">
        <v>38828</v>
      </c>
      <c r="F538" s="79">
        <v>38968</v>
      </c>
      <c r="G538" s="80">
        <v>9</v>
      </c>
      <c r="H538" s="46" t="s">
        <v>188</v>
      </c>
      <c r="I538" s="46" t="s">
        <v>203</v>
      </c>
      <c r="J538" s="47" t="s">
        <v>583</v>
      </c>
      <c r="K538" s="47" t="s">
        <v>579</v>
      </c>
      <c r="L538" s="47" t="s">
        <v>584</v>
      </c>
      <c r="M538" s="47" t="s">
        <v>581</v>
      </c>
      <c r="N538" s="47" t="s">
        <v>588</v>
      </c>
      <c r="O538" s="47" t="s">
        <v>586</v>
      </c>
      <c r="P538" s="47" t="s">
        <v>203</v>
      </c>
      <c r="Q538" s="47" t="s">
        <v>203</v>
      </c>
      <c r="R538" s="46" t="s">
        <v>189</v>
      </c>
      <c r="S538" s="46" t="s">
        <v>242</v>
      </c>
      <c r="T538" s="46" t="s">
        <v>189</v>
      </c>
    </row>
    <row r="539" spans="1:20" s="81" customFormat="1" x14ac:dyDescent="0.25">
      <c r="A539" s="46" t="s">
        <v>74</v>
      </c>
      <c r="B539" s="46" t="s">
        <v>615</v>
      </c>
      <c r="C539" s="46" t="s">
        <v>591</v>
      </c>
      <c r="D539" s="46" t="s">
        <v>455</v>
      </c>
      <c r="E539" s="79">
        <v>38828</v>
      </c>
      <c r="F539" s="79">
        <v>38968</v>
      </c>
      <c r="G539" s="80">
        <v>13</v>
      </c>
      <c r="H539" s="46" t="s">
        <v>188</v>
      </c>
      <c r="I539" s="46" t="s">
        <v>203</v>
      </c>
      <c r="J539" s="47" t="s">
        <v>614</v>
      </c>
      <c r="K539" s="47" t="s">
        <v>580</v>
      </c>
      <c r="L539" s="47" t="s">
        <v>585</v>
      </c>
      <c r="M539" s="47" t="s">
        <v>582</v>
      </c>
      <c r="N539" s="47" t="s">
        <v>589</v>
      </c>
      <c r="O539" s="47" t="s">
        <v>587</v>
      </c>
      <c r="P539" s="47" t="s">
        <v>203</v>
      </c>
      <c r="Q539" s="47" t="s">
        <v>203</v>
      </c>
      <c r="R539" s="46" t="s">
        <v>189</v>
      </c>
      <c r="S539" s="46" t="s">
        <v>242</v>
      </c>
      <c r="T539" s="46" t="s">
        <v>189</v>
      </c>
    </row>
    <row r="540" spans="1:20" x14ac:dyDescent="0.25">
      <c r="A540" s="18" t="s">
        <v>73</v>
      </c>
      <c r="B540" s="18" t="s">
        <v>220</v>
      </c>
      <c r="C540" s="18" t="s">
        <v>221</v>
      </c>
      <c r="D540" s="18" t="s">
        <v>240</v>
      </c>
      <c r="E540" s="43">
        <v>39147</v>
      </c>
      <c r="F540" s="48">
        <v>39148</v>
      </c>
      <c r="G540" s="49" t="s">
        <v>203</v>
      </c>
      <c r="H540" s="18" t="s">
        <v>188</v>
      </c>
      <c r="I540" s="56">
        <f>TIME(0,627,0)</f>
        <v>0.43541666666666662</v>
      </c>
      <c r="J540" s="44">
        <v>89.8</v>
      </c>
      <c r="K540" s="44">
        <v>97.3</v>
      </c>
      <c r="L540" s="44">
        <v>90.9</v>
      </c>
      <c r="M540" s="44">
        <v>113.3</v>
      </c>
      <c r="N540" s="44">
        <v>94.8</v>
      </c>
      <c r="O540" s="44">
        <v>961.5</v>
      </c>
      <c r="P540" s="44" t="s">
        <v>203</v>
      </c>
      <c r="Q540" s="44" t="s">
        <v>203</v>
      </c>
      <c r="R540" s="18" t="s">
        <v>187</v>
      </c>
      <c r="S540" s="18" t="s">
        <v>1484</v>
      </c>
      <c r="T540" s="18" t="s">
        <v>187</v>
      </c>
    </row>
    <row r="541" spans="1:20" x14ac:dyDescent="0.25">
      <c r="A541" s="18" t="s">
        <v>73</v>
      </c>
      <c r="B541" s="18" t="s">
        <v>220</v>
      </c>
      <c r="C541" s="18" t="s">
        <v>221</v>
      </c>
      <c r="D541" s="18" t="s">
        <v>240</v>
      </c>
      <c r="E541" s="43">
        <v>39147</v>
      </c>
      <c r="F541" s="43">
        <v>39148</v>
      </c>
      <c r="G541" s="49" t="s">
        <v>203</v>
      </c>
      <c r="H541" s="18" t="s">
        <v>188</v>
      </c>
      <c r="I541" s="56">
        <f>TIME(0,632,0)</f>
        <v>0.43888888888888888</v>
      </c>
      <c r="J541" s="51">
        <v>87.8</v>
      </c>
      <c r="K541" s="51">
        <v>73.7</v>
      </c>
      <c r="L541" s="51">
        <v>89.3</v>
      </c>
      <c r="M541" s="51">
        <v>90.8</v>
      </c>
      <c r="N541" s="51">
        <v>92.9</v>
      </c>
      <c r="O541" s="51">
        <v>620</v>
      </c>
      <c r="P541" s="44" t="s">
        <v>203</v>
      </c>
      <c r="Q541" s="44" t="s">
        <v>203</v>
      </c>
      <c r="R541" s="18" t="s">
        <v>187</v>
      </c>
      <c r="S541" s="18" t="s">
        <v>1484</v>
      </c>
      <c r="T541" s="45" t="s">
        <v>187</v>
      </c>
    </row>
    <row r="542" spans="1:20" x14ac:dyDescent="0.25">
      <c r="A542" s="18" t="s">
        <v>73</v>
      </c>
      <c r="B542" s="45" t="s">
        <v>222</v>
      </c>
      <c r="C542" s="45" t="s">
        <v>223</v>
      </c>
      <c r="D542" s="18" t="s">
        <v>248</v>
      </c>
      <c r="E542" s="43">
        <v>39147</v>
      </c>
      <c r="F542" s="43">
        <v>39148</v>
      </c>
      <c r="G542" s="49" t="s">
        <v>203</v>
      </c>
      <c r="H542" s="18" t="s">
        <v>211</v>
      </c>
      <c r="I542" s="56">
        <f>TIME(0,416,0)</f>
        <v>0.28888888888888892</v>
      </c>
      <c r="J542" s="51">
        <v>94.7</v>
      </c>
      <c r="K542" s="51">
        <v>191.9</v>
      </c>
      <c r="L542" s="51">
        <v>95.6</v>
      </c>
      <c r="M542" s="51">
        <v>217.3</v>
      </c>
      <c r="N542" s="51">
        <v>102.7</v>
      </c>
      <c r="O542" s="51">
        <v>5961.1</v>
      </c>
      <c r="P542" s="44" t="s">
        <v>203</v>
      </c>
      <c r="Q542" s="44" t="s">
        <v>203</v>
      </c>
      <c r="R542" s="18" t="s">
        <v>187</v>
      </c>
      <c r="S542" s="18" t="s">
        <v>1484</v>
      </c>
      <c r="T542" s="45" t="s">
        <v>187</v>
      </c>
    </row>
    <row r="543" spans="1:20" x14ac:dyDescent="0.25">
      <c r="A543" s="18" t="s">
        <v>73</v>
      </c>
      <c r="B543" s="45" t="s">
        <v>222</v>
      </c>
      <c r="C543" s="45" t="s">
        <v>223</v>
      </c>
      <c r="D543" s="18" t="s">
        <v>248</v>
      </c>
      <c r="E543" s="43">
        <v>39147</v>
      </c>
      <c r="F543" s="43">
        <v>39148</v>
      </c>
      <c r="G543" s="49" t="s">
        <v>203</v>
      </c>
      <c r="H543" s="18" t="s">
        <v>188</v>
      </c>
      <c r="I543" s="56">
        <f>TIME(0,474,0)</f>
        <v>0.32916666666666666</v>
      </c>
      <c r="J543" s="51">
        <v>92</v>
      </c>
      <c r="K543" s="51">
        <v>131.9</v>
      </c>
      <c r="L543" s="51">
        <v>93.4</v>
      </c>
      <c r="M543" s="51">
        <v>160.19999999999999</v>
      </c>
      <c r="N543" s="51">
        <v>99</v>
      </c>
      <c r="O543" s="51">
        <v>2536.4</v>
      </c>
      <c r="P543" s="44" t="s">
        <v>203</v>
      </c>
      <c r="Q543" s="44" t="s">
        <v>203</v>
      </c>
      <c r="R543" s="18" t="s">
        <v>187</v>
      </c>
      <c r="S543" s="18" t="s">
        <v>1484</v>
      </c>
      <c r="T543" s="45" t="s">
        <v>187</v>
      </c>
    </row>
    <row r="544" spans="1:20" x14ac:dyDescent="0.25">
      <c r="A544" s="18" t="s">
        <v>73</v>
      </c>
      <c r="B544" s="45" t="s">
        <v>222</v>
      </c>
      <c r="C544" s="45" t="s">
        <v>224</v>
      </c>
      <c r="D544" s="18" t="s">
        <v>248</v>
      </c>
      <c r="E544" s="43">
        <v>39147</v>
      </c>
      <c r="F544" s="43">
        <v>39148</v>
      </c>
      <c r="G544" s="49" t="s">
        <v>203</v>
      </c>
      <c r="H544" s="18" t="s">
        <v>188</v>
      </c>
      <c r="I544" s="56">
        <f>TIME(0,432,0)</f>
        <v>0.3</v>
      </c>
      <c r="J544" s="51">
        <v>94.1</v>
      </c>
      <c r="K544" s="51">
        <v>176.5</v>
      </c>
      <c r="L544" s="51">
        <v>95.2</v>
      </c>
      <c r="M544" s="51">
        <v>205.6</v>
      </c>
      <c r="N544" s="51">
        <v>101.2</v>
      </c>
      <c r="O544" s="51">
        <v>4215.7</v>
      </c>
      <c r="P544" s="44" t="s">
        <v>203</v>
      </c>
      <c r="Q544" s="44" t="s">
        <v>203</v>
      </c>
      <c r="R544" s="18" t="s">
        <v>187</v>
      </c>
      <c r="S544" s="18" t="s">
        <v>1484</v>
      </c>
      <c r="T544" s="45" t="s">
        <v>187</v>
      </c>
    </row>
    <row r="545" spans="1:20" x14ac:dyDescent="0.25">
      <c r="A545" s="18" t="s">
        <v>73</v>
      </c>
      <c r="B545" s="45" t="s">
        <v>222</v>
      </c>
      <c r="C545" s="45" t="s">
        <v>225</v>
      </c>
      <c r="D545" s="18" t="s">
        <v>248</v>
      </c>
      <c r="E545" s="43">
        <v>39147</v>
      </c>
      <c r="F545" s="43">
        <v>39148</v>
      </c>
      <c r="G545" s="49" t="s">
        <v>203</v>
      </c>
      <c r="H545" s="18" t="s">
        <v>211</v>
      </c>
      <c r="I545" s="56">
        <f>TIME(0,265,0)</f>
        <v>0.18402777777777779</v>
      </c>
      <c r="J545" s="51">
        <v>84.3</v>
      </c>
      <c r="K545" s="51">
        <v>45.4</v>
      </c>
      <c r="L545" s="51">
        <v>89.3</v>
      </c>
      <c r="M545" s="51">
        <v>90.8</v>
      </c>
      <c r="N545" s="51">
        <v>93.1</v>
      </c>
      <c r="O545" s="51">
        <v>649.29999999999995</v>
      </c>
      <c r="P545" s="44" t="s">
        <v>203</v>
      </c>
      <c r="Q545" s="44" t="s">
        <v>203</v>
      </c>
      <c r="R545" s="18" t="s">
        <v>187</v>
      </c>
      <c r="S545" s="18" t="s">
        <v>1484</v>
      </c>
      <c r="T545" s="45" t="s">
        <v>187</v>
      </c>
    </row>
    <row r="546" spans="1:20" x14ac:dyDescent="0.25">
      <c r="A546" s="18" t="s">
        <v>73</v>
      </c>
      <c r="B546" s="45" t="s">
        <v>222</v>
      </c>
      <c r="C546" s="45" t="s">
        <v>226</v>
      </c>
      <c r="D546" s="18" t="s">
        <v>248</v>
      </c>
      <c r="E546" s="43">
        <v>39147</v>
      </c>
      <c r="F546" s="43">
        <v>39148</v>
      </c>
      <c r="G546" s="49" t="s">
        <v>203</v>
      </c>
      <c r="H546" s="18" t="s">
        <v>188</v>
      </c>
      <c r="I546" s="56">
        <f>TIME(0,611,0)</f>
        <v>0.42430555555555555</v>
      </c>
      <c r="J546" s="51">
        <v>85.2</v>
      </c>
      <c r="K546" s="51">
        <v>51.4</v>
      </c>
      <c r="L546" s="51">
        <v>87.1</v>
      </c>
      <c r="M546" s="51">
        <v>66.900000000000006</v>
      </c>
      <c r="N546" s="51">
        <v>90.5</v>
      </c>
      <c r="O546" s="51">
        <v>356.2</v>
      </c>
      <c r="P546" s="44" t="s">
        <v>203</v>
      </c>
      <c r="Q546" s="44" t="s">
        <v>203</v>
      </c>
      <c r="R546" s="18" t="s">
        <v>187</v>
      </c>
      <c r="S546" s="18" t="s">
        <v>1484</v>
      </c>
      <c r="T546" s="45" t="s">
        <v>187</v>
      </c>
    </row>
    <row r="547" spans="1:20" x14ac:dyDescent="0.25">
      <c r="A547" s="18" t="s">
        <v>73</v>
      </c>
      <c r="B547" s="45" t="s">
        <v>222</v>
      </c>
      <c r="C547" s="45" t="s">
        <v>222</v>
      </c>
      <c r="D547" s="18" t="s">
        <v>248</v>
      </c>
      <c r="E547" s="43">
        <v>39147</v>
      </c>
      <c r="F547" s="43">
        <v>39148</v>
      </c>
      <c r="G547" s="49" t="s">
        <v>203</v>
      </c>
      <c r="H547" s="18" t="s">
        <v>188</v>
      </c>
      <c r="I547" s="56">
        <f>TIME(0,662,0)</f>
        <v>0.4597222222222222</v>
      </c>
      <c r="J547" s="51">
        <v>91.1</v>
      </c>
      <c r="K547" s="51">
        <v>116.5</v>
      </c>
      <c r="L547" s="51">
        <v>91.5</v>
      </c>
      <c r="M547" s="51">
        <v>123.1</v>
      </c>
      <c r="N547" s="51">
        <v>94.2</v>
      </c>
      <c r="O547" s="51">
        <v>837.1</v>
      </c>
      <c r="P547" s="44" t="s">
        <v>203</v>
      </c>
      <c r="Q547" s="44" t="s">
        <v>203</v>
      </c>
      <c r="R547" s="18" t="s">
        <v>187</v>
      </c>
      <c r="S547" s="18" t="s">
        <v>1484</v>
      </c>
      <c r="T547" s="45" t="s">
        <v>187</v>
      </c>
    </row>
    <row r="548" spans="1:20" x14ac:dyDescent="0.25">
      <c r="A548" s="18" t="s">
        <v>73</v>
      </c>
      <c r="B548" s="45" t="s">
        <v>227</v>
      </c>
      <c r="C548" s="45" t="s">
        <v>227</v>
      </c>
      <c r="D548" s="18" t="s">
        <v>240</v>
      </c>
      <c r="E548" s="43">
        <v>39147</v>
      </c>
      <c r="F548" s="43">
        <v>39148</v>
      </c>
      <c r="G548" s="49" t="s">
        <v>203</v>
      </c>
      <c r="H548" s="18" t="s">
        <v>188</v>
      </c>
      <c r="I548" s="56">
        <f>TIME(0,477,0)</f>
        <v>0.33124999999999999</v>
      </c>
      <c r="J548" s="51">
        <v>83.2</v>
      </c>
      <c r="K548" s="51">
        <v>39</v>
      </c>
      <c r="L548" s="51">
        <v>85.6</v>
      </c>
      <c r="M548" s="51">
        <v>54.3</v>
      </c>
      <c r="N548" s="51">
        <v>91</v>
      </c>
      <c r="O548" s="51">
        <v>399.8</v>
      </c>
      <c r="P548" s="44" t="s">
        <v>203</v>
      </c>
      <c r="Q548" s="44" t="s">
        <v>203</v>
      </c>
      <c r="R548" s="18" t="s">
        <v>187</v>
      </c>
      <c r="S548" s="18" t="s">
        <v>1484</v>
      </c>
      <c r="T548" s="45" t="s">
        <v>187</v>
      </c>
    </row>
    <row r="549" spans="1:20" x14ac:dyDescent="0.25">
      <c r="A549" s="18" t="s">
        <v>73</v>
      </c>
      <c r="B549" s="45" t="s">
        <v>227</v>
      </c>
      <c r="C549" s="45" t="s">
        <v>227</v>
      </c>
      <c r="D549" s="18" t="s">
        <v>240</v>
      </c>
      <c r="E549" s="43">
        <v>39147</v>
      </c>
      <c r="F549" s="43">
        <v>39148</v>
      </c>
      <c r="G549" s="49" t="s">
        <v>203</v>
      </c>
      <c r="H549" s="18" t="s">
        <v>188</v>
      </c>
      <c r="I549" s="56">
        <f>TIME(0,475,0)</f>
        <v>0.3298611111111111</v>
      </c>
      <c r="J549" s="51">
        <v>72.2</v>
      </c>
      <c r="K549" s="51">
        <v>8.5</v>
      </c>
      <c r="L549" s="51">
        <v>78.3</v>
      </c>
      <c r="M549" s="51">
        <v>19.8</v>
      </c>
      <c r="N549" s="51">
        <v>84.7</v>
      </c>
      <c r="O549" s="51">
        <v>93.3</v>
      </c>
      <c r="P549" s="44" t="s">
        <v>203</v>
      </c>
      <c r="Q549" s="44" t="s">
        <v>203</v>
      </c>
      <c r="R549" s="18" t="s">
        <v>187</v>
      </c>
      <c r="S549" s="18" t="s">
        <v>1484</v>
      </c>
      <c r="T549" s="45" t="s">
        <v>187</v>
      </c>
    </row>
    <row r="550" spans="1:20" x14ac:dyDescent="0.25">
      <c r="A550" s="18" t="s">
        <v>73</v>
      </c>
      <c r="B550" s="45" t="s">
        <v>227</v>
      </c>
      <c r="C550" s="45" t="s">
        <v>227</v>
      </c>
      <c r="D550" s="18" t="s">
        <v>240</v>
      </c>
      <c r="E550" s="43">
        <v>39147</v>
      </c>
      <c r="F550" s="43">
        <v>39148</v>
      </c>
      <c r="G550" s="49" t="s">
        <v>203</v>
      </c>
      <c r="H550" s="18" t="s">
        <v>188</v>
      </c>
      <c r="I550" s="56">
        <f>TIME(0,476,0)</f>
        <v>0.33055555555555555</v>
      </c>
      <c r="J550" s="51">
        <v>88.3</v>
      </c>
      <c r="K550" s="51">
        <v>79</v>
      </c>
      <c r="L550" s="51">
        <v>89.7</v>
      </c>
      <c r="M550" s="51">
        <v>95.9</v>
      </c>
      <c r="N550" s="51">
        <v>96.7</v>
      </c>
      <c r="O550" s="51">
        <v>1491.1</v>
      </c>
      <c r="P550" s="44" t="s">
        <v>203</v>
      </c>
      <c r="Q550" s="44" t="s">
        <v>203</v>
      </c>
      <c r="R550" s="18" t="s">
        <v>187</v>
      </c>
      <c r="S550" s="18" t="s">
        <v>1484</v>
      </c>
      <c r="T550" s="45" t="s">
        <v>187</v>
      </c>
    </row>
    <row r="551" spans="1:20" x14ac:dyDescent="0.25">
      <c r="A551" s="18" t="s">
        <v>73</v>
      </c>
      <c r="B551" s="45" t="s">
        <v>227</v>
      </c>
      <c r="C551" s="45" t="s">
        <v>227</v>
      </c>
      <c r="D551" s="18" t="s">
        <v>240</v>
      </c>
      <c r="E551" s="43">
        <v>39147</v>
      </c>
      <c r="F551" s="43">
        <v>39148</v>
      </c>
      <c r="G551" s="49" t="s">
        <v>203</v>
      </c>
      <c r="H551" s="18" t="s">
        <v>188</v>
      </c>
      <c r="I551" s="56">
        <f>TIME(0,464,0)</f>
        <v>0.32222222222222224</v>
      </c>
      <c r="J551" s="51">
        <v>75.5</v>
      </c>
      <c r="K551" s="51">
        <v>13.4</v>
      </c>
      <c r="L551" s="51">
        <v>81</v>
      </c>
      <c r="M551" s="51">
        <v>28.7</v>
      </c>
      <c r="N551" s="51">
        <v>85.4</v>
      </c>
      <c r="O551" s="51">
        <v>109.7</v>
      </c>
      <c r="P551" s="44" t="s">
        <v>203</v>
      </c>
      <c r="Q551" s="44" t="s">
        <v>203</v>
      </c>
      <c r="R551" s="18" t="s">
        <v>187</v>
      </c>
      <c r="S551" s="18" t="s">
        <v>1484</v>
      </c>
      <c r="T551" s="45" t="s">
        <v>187</v>
      </c>
    </row>
    <row r="552" spans="1:20" x14ac:dyDescent="0.25">
      <c r="A552" s="18" t="s">
        <v>73</v>
      </c>
      <c r="B552" s="45" t="s">
        <v>228</v>
      </c>
      <c r="C552" s="45" t="s">
        <v>229</v>
      </c>
      <c r="D552" s="18" t="s">
        <v>240</v>
      </c>
      <c r="E552" s="43">
        <v>39147</v>
      </c>
      <c r="F552" s="43">
        <v>39148</v>
      </c>
      <c r="G552" s="49" t="s">
        <v>203</v>
      </c>
      <c r="H552" s="18" t="s">
        <v>188</v>
      </c>
      <c r="I552" s="56">
        <f>TIME(0,496,0)</f>
        <v>0.3444444444444445</v>
      </c>
      <c r="J552" s="51">
        <v>82.1</v>
      </c>
      <c r="K552" s="51">
        <v>33.4</v>
      </c>
      <c r="L552" s="51">
        <v>86.5</v>
      </c>
      <c r="M552" s="51">
        <v>61.6</v>
      </c>
      <c r="N552" s="51">
        <v>89.5</v>
      </c>
      <c r="O552" s="51">
        <v>282.7</v>
      </c>
      <c r="P552" s="44" t="s">
        <v>203</v>
      </c>
      <c r="Q552" s="44" t="s">
        <v>203</v>
      </c>
      <c r="R552" s="18" t="s">
        <v>187</v>
      </c>
      <c r="S552" s="18" t="s">
        <v>1484</v>
      </c>
      <c r="T552" s="45" t="s">
        <v>187</v>
      </c>
    </row>
    <row r="553" spans="1:20" x14ac:dyDescent="0.25">
      <c r="A553" s="18" t="s">
        <v>73</v>
      </c>
      <c r="B553" s="45" t="s">
        <v>228</v>
      </c>
      <c r="C553" s="45" t="s">
        <v>229</v>
      </c>
      <c r="D553" s="18" t="s">
        <v>240</v>
      </c>
      <c r="E553" s="43">
        <v>39147</v>
      </c>
      <c r="F553" s="43">
        <v>39148</v>
      </c>
      <c r="G553" s="49" t="s">
        <v>203</v>
      </c>
      <c r="H553" s="18" t="s">
        <v>188</v>
      </c>
      <c r="I553" s="56">
        <f>TIME(0,628,0)</f>
        <v>0.43611111111111112</v>
      </c>
      <c r="J553" s="51">
        <v>84.5</v>
      </c>
      <c r="K553" s="51">
        <v>46.7</v>
      </c>
      <c r="L553" s="51">
        <v>87.7</v>
      </c>
      <c r="M553" s="51">
        <v>72.7</v>
      </c>
      <c r="N553" s="51">
        <v>92.5</v>
      </c>
      <c r="O553" s="51">
        <v>565.29999999999995</v>
      </c>
      <c r="P553" s="44" t="s">
        <v>203</v>
      </c>
      <c r="Q553" s="44" t="s">
        <v>203</v>
      </c>
      <c r="R553" s="18" t="s">
        <v>187</v>
      </c>
      <c r="S553" s="18" t="s">
        <v>1484</v>
      </c>
      <c r="T553" s="45" t="s">
        <v>187</v>
      </c>
    </row>
    <row r="554" spans="1:20" x14ac:dyDescent="0.25">
      <c r="A554" s="18" t="s">
        <v>73</v>
      </c>
      <c r="B554" s="45" t="s">
        <v>228</v>
      </c>
      <c r="C554" s="45" t="s">
        <v>229</v>
      </c>
      <c r="D554" s="18" t="s">
        <v>240</v>
      </c>
      <c r="E554" s="43">
        <v>39147</v>
      </c>
      <c r="F554" s="43">
        <v>39148</v>
      </c>
      <c r="G554" s="49" t="s">
        <v>203</v>
      </c>
      <c r="H554" s="18" t="s">
        <v>211</v>
      </c>
      <c r="I554" s="56">
        <f>TIME(0,408,0)</f>
        <v>0.28333333333333333</v>
      </c>
      <c r="J554" s="51">
        <v>84.9</v>
      </c>
      <c r="K554" s="51">
        <v>49.3</v>
      </c>
      <c r="L554" s="51">
        <v>88.2</v>
      </c>
      <c r="M554" s="51">
        <v>77.900000000000006</v>
      </c>
      <c r="N554" s="51">
        <v>91.5</v>
      </c>
      <c r="O554" s="51">
        <v>448.7</v>
      </c>
      <c r="P554" s="44" t="s">
        <v>203</v>
      </c>
      <c r="Q554" s="44" t="s">
        <v>203</v>
      </c>
      <c r="R554" s="18" t="s">
        <v>187</v>
      </c>
      <c r="S554" s="18" t="s">
        <v>1484</v>
      </c>
      <c r="T554" s="45" t="s">
        <v>187</v>
      </c>
    </row>
    <row r="555" spans="1:20" x14ac:dyDescent="0.25">
      <c r="A555" s="18" t="s">
        <v>73</v>
      </c>
      <c r="B555" s="45" t="s">
        <v>228</v>
      </c>
      <c r="C555" s="45" t="s">
        <v>229</v>
      </c>
      <c r="D555" s="18" t="s">
        <v>240</v>
      </c>
      <c r="E555" s="43">
        <v>39147</v>
      </c>
      <c r="F555" s="43">
        <v>39148</v>
      </c>
      <c r="G555" s="49" t="s">
        <v>203</v>
      </c>
      <c r="H555" s="18" t="s">
        <v>188</v>
      </c>
      <c r="I555" s="56">
        <f>TIME(0,448,0)</f>
        <v>0.31111111111111112</v>
      </c>
      <c r="J555" s="51">
        <v>81.5</v>
      </c>
      <c r="K555" s="51">
        <v>30.8</v>
      </c>
      <c r="L555" s="51">
        <v>85.7</v>
      </c>
      <c r="M555" s="51">
        <v>55.1</v>
      </c>
      <c r="N555" s="51">
        <v>88.3</v>
      </c>
      <c r="O555" s="51">
        <v>214.3</v>
      </c>
      <c r="P555" s="44" t="s">
        <v>203</v>
      </c>
      <c r="Q555" s="44" t="s">
        <v>203</v>
      </c>
      <c r="R555" s="18" t="s">
        <v>187</v>
      </c>
      <c r="S555" s="18" t="s">
        <v>1484</v>
      </c>
      <c r="T555" s="45" t="s">
        <v>187</v>
      </c>
    </row>
    <row r="556" spans="1:20" x14ac:dyDescent="0.25">
      <c r="A556" s="18" t="s">
        <v>73</v>
      </c>
      <c r="B556" s="45" t="s">
        <v>228</v>
      </c>
      <c r="C556" s="45" t="s">
        <v>229</v>
      </c>
      <c r="D556" s="18" t="s">
        <v>240</v>
      </c>
      <c r="E556" s="43">
        <v>39147</v>
      </c>
      <c r="F556" s="43">
        <v>39148</v>
      </c>
      <c r="G556" s="49" t="s">
        <v>203</v>
      </c>
      <c r="H556" s="18" t="s">
        <v>188</v>
      </c>
      <c r="I556" s="56">
        <f>TIME(0,453,0)</f>
        <v>0.31458333333333333</v>
      </c>
      <c r="J556" s="51">
        <v>83.2</v>
      </c>
      <c r="K556" s="51">
        <v>39</v>
      </c>
      <c r="L556" s="51">
        <v>86.4</v>
      </c>
      <c r="M556" s="51">
        <v>60.7</v>
      </c>
      <c r="N556" s="51">
        <v>90.5</v>
      </c>
      <c r="O556" s="51">
        <v>356.2</v>
      </c>
      <c r="P556" s="44" t="s">
        <v>203</v>
      </c>
      <c r="Q556" s="44" t="s">
        <v>203</v>
      </c>
      <c r="R556" s="18" t="s">
        <v>187</v>
      </c>
      <c r="S556" s="18" t="s">
        <v>1484</v>
      </c>
      <c r="T556" s="45" t="s">
        <v>187</v>
      </c>
    </row>
    <row r="557" spans="1:20" s="42" customFormat="1" x14ac:dyDescent="0.25">
      <c r="A557" s="18" t="s">
        <v>73</v>
      </c>
      <c r="B557" s="45" t="s">
        <v>228</v>
      </c>
      <c r="C557" s="45" t="s">
        <v>229</v>
      </c>
      <c r="D557" s="18" t="s">
        <v>240</v>
      </c>
      <c r="E557" s="43">
        <v>39147</v>
      </c>
      <c r="F557" s="43">
        <v>39148</v>
      </c>
      <c r="G557" s="49" t="s">
        <v>203</v>
      </c>
      <c r="H557" s="18" t="s">
        <v>188</v>
      </c>
      <c r="I557" s="56">
        <f>TIME(0,448,0)</f>
        <v>0.31111111111111112</v>
      </c>
      <c r="J557" s="51">
        <v>84</v>
      </c>
      <c r="K557" s="51">
        <v>43.5</v>
      </c>
      <c r="L557" s="51">
        <v>86.7</v>
      </c>
      <c r="M557" s="51">
        <v>63.3</v>
      </c>
      <c r="N557" s="51">
        <v>89.8</v>
      </c>
      <c r="O557" s="51">
        <v>303</v>
      </c>
      <c r="P557" s="44" t="s">
        <v>203</v>
      </c>
      <c r="Q557" s="44" t="s">
        <v>203</v>
      </c>
      <c r="R557" s="18" t="s">
        <v>187</v>
      </c>
      <c r="S557" s="18" t="s">
        <v>1484</v>
      </c>
      <c r="T557" s="45" t="s">
        <v>187</v>
      </c>
    </row>
    <row r="558" spans="1:20" s="42" customFormat="1" x14ac:dyDescent="0.25">
      <c r="A558" s="18" t="s">
        <v>73</v>
      </c>
      <c r="B558" s="45" t="s">
        <v>230</v>
      </c>
      <c r="C558" s="45" t="s">
        <v>231</v>
      </c>
      <c r="D558" s="18" t="s">
        <v>240</v>
      </c>
      <c r="E558" s="43">
        <v>39147</v>
      </c>
      <c r="F558" s="43">
        <v>39148</v>
      </c>
      <c r="G558" s="49" t="s">
        <v>203</v>
      </c>
      <c r="H558" s="18" t="s">
        <v>211</v>
      </c>
      <c r="I558" s="56">
        <f>TIME(0,400,0)</f>
        <v>0.27777777777777779</v>
      </c>
      <c r="J558" s="51">
        <v>83.3</v>
      </c>
      <c r="K558" s="51">
        <v>39.5</v>
      </c>
      <c r="L558" s="51">
        <v>87.8</v>
      </c>
      <c r="M558" s="51">
        <v>73.7</v>
      </c>
      <c r="N558" s="51">
        <v>94.4</v>
      </c>
      <c r="O558" s="51">
        <v>876.7</v>
      </c>
      <c r="P558" s="44" t="s">
        <v>203</v>
      </c>
      <c r="Q558" s="44" t="s">
        <v>203</v>
      </c>
      <c r="R558" s="18" t="s">
        <v>187</v>
      </c>
      <c r="S558" s="18" t="s">
        <v>1484</v>
      </c>
      <c r="T558" s="45" t="s">
        <v>187</v>
      </c>
    </row>
    <row r="559" spans="1:20" s="42" customFormat="1" x14ac:dyDescent="0.25">
      <c r="A559" s="18" t="s">
        <v>73</v>
      </c>
      <c r="B559" s="45" t="s">
        <v>230</v>
      </c>
      <c r="C559" s="45" t="s">
        <v>231</v>
      </c>
      <c r="D559" s="18" t="s">
        <v>240</v>
      </c>
      <c r="E559" s="43">
        <v>39147</v>
      </c>
      <c r="F559" s="43">
        <v>39148</v>
      </c>
      <c r="G559" s="49" t="s">
        <v>203</v>
      </c>
      <c r="H559" s="18" t="s">
        <v>188</v>
      </c>
      <c r="I559" s="56">
        <f>TIME(0,448,0)</f>
        <v>0.31111111111111112</v>
      </c>
      <c r="J559" s="51">
        <v>79.599999999999994</v>
      </c>
      <c r="K559" s="51">
        <v>23.7</v>
      </c>
      <c r="L559" s="51">
        <v>84.7</v>
      </c>
      <c r="M559" s="51">
        <v>48</v>
      </c>
      <c r="N559" s="51">
        <v>87.3</v>
      </c>
      <c r="O559" s="51">
        <v>170.1</v>
      </c>
      <c r="P559" s="44" t="s">
        <v>203</v>
      </c>
      <c r="Q559" s="44" t="s">
        <v>203</v>
      </c>
      <c r="R559" s="18" t="s">
        <v>187</v>
      </c>
      <c r="S559" s="18" t="s">
        <v>1484</v>
      </c>
      <c r="T559" s="45" t="s">
        <v>187</v>
      </c>
    </row>
    <row r="560" spans="1:20" s="42" customFormat="1" x14ac:dyDescent="0.25">
      <c r="A560" s="18" t="s">
        <v>73</v>
      </c>
      <c r="B560" s="45" t="s">
        <v>230</v>
      </c>
      <c r="C560" s="45" t="s">
        <v>232</v>
      </c>
      <c r="D560" s="18" t="s">
        <v>240</v>
      </c>
      <c r="E560" s="43">
        <v>39147</v>
      </c>
      <c r="F560" s="43">
        <v>39148</v>
      </c>
      <c r="G560" s="49" t="s">
        <v>203</v>
      </c>
      <c r="H560" s="18" t="s">
        <v>211</v>
      </c>
      <c r="I560" s="56">
        <f>TIME(0,357,0)</f>
        <v>0.24791666666666667</v>
      </c>
      <c r="J560" s="51">
        <v>88.2</v>
      </c>
      <c r="K560" s="51">
        <v>77.900000000000006</v>
      </c>
      <c r="L560" s="51">
        <v>90.3</v>
      </c>
      <c r="M560" s="51">
        <v>104.2</v>
      </c>
      <c r="N560" s="51">
        <v>92.4</v>
      </c>
      <c r="O560" s="51">
        <v>552.4</v>
      </c>
      <c r="P560" s="44" t="s">
        <v>203</v>
      </c>
      <c r="Q560" s="44" t="s">
        <v>203</v>
      </c>
      <c r="R560" s="18" t="s">
        <v>187</v>
      </c>
      <c r="S560" s="18" t="s">
        <v>1484</v>
      </c>
      <c r="T560" s="45" t="s">
        <v>187</v>
      </c>
    </row>
    <row r="561" spans="1:20" s="42" customFormat="1" x14ac:dyDescent="0.25">
      <c r="A561" s="18" t="s">
        <v>73</v>
      </c>
      <c r="B561" s="45" t="s">
        <v>230</v>
      </c>
      <c r="C561" s="45" t="s">
        <v>232</v>
      </c>
      <c r="D561" s="18" t="s">
        <v>240</v>
      </c>
      <c r="E561" s="43">
        <v>39147</v>
      </c>
      <c r="F561" s="43">
        <v>39148</v>
      </c>
      <c r="G561" s="49" t="s">
        <v>203</v>
      </c>
      <c r="H561" s="18" t="s">
        <v>211</v>
      </c>
      <c r="I561" s="56">
        <f>TIME(0,383,0)</f>
        <v>0.26597222222222222</v>
      </c>
      <c r="J561" s="51">
        <v>86</v>
      </c>
      <c r="K561" s="51">
        <v>57.4</v>
      </c>
      <c r="L561" s="51">
        <v>88.2</v>
      </c>
      <c r="M561" s="51">
        <v>77.900000000000006</v>
      </c>
      <c r="N561" s="51">
        <v>91.2</v>
      </c>
      <c r="O561" s="51">
        <v>418.7</v>
      </c>
      <c r="P561" s="44" t="s">
        <v>203</v>
      </c>
      <c r="Q561" s="44" t="s">
        <v>203</v>
      </c>
      <c r="R561" s="18" t="s">
        <v>187</v>
      </c>
      <c r="S561" s="18" t="s">
        <v>1484</v>
      </c>
      <c r="T561" s="45" t="s">
        <v>187</v>
      </c>
    </row>
    <row r="562" spans="1:20" s="42" customFormat="1" x14ac:dyDescent="0.25">
      <c r="A562" s="18" t="s">
        <v>73</v>
      </c>
      <c r="B562" s="45" t="s">
        <v>230</v>
      </c>
      <c r="C562" s="45" t="s">
        <v>233</v>
      </c>
      <c r="D562" s="18" t="s">
        <v>240</v>
      </c>
      <c r="E562" s="43">
        <v>39147</v>
      </c>
      <c r="F562" s="43">
        <v>39148</v>
      </c>
      <c r="G562" s="49" t="s">
        <v>203</v>
      </c>
      <c r="H562" s="18" t="s">
        <v>211</v>
      </c>
      <c r="I562" s="56">
        <f>TIME(0,401,0)</f>
        <v>0.27847222222222223</v>
      </c>
      <c r="J562" s="51">
        <v>86.4</v>
      </c>
      <c r="K562" s="51">
        <v>60.7</v>
      </c>
      <c r="L562" s="51">
        <v>89</v>
      </c>
      <c r="M562" s="51">
        <v>87.1</v>
      </c>
      <c r="N562" s="51">
        <v>90.5</v>
      </c>
      <c r="O562" s="51">
        <v>356.2</v>
      </c>
      <c r="P562" s="44" t="s">
        <v>203</v>
      </c>
      <c r="Q562" s="44" t="s">
        <v>203</v>
      </c>
      <c r="R562" s="18" t="s">
        <v>187</v>
      </c>
      <c r="S562" s="18" t="s">
        <v>1484</v>
      </c>
      <c r="T562" s="45" t="s">
        <v>187</v>
      </c>
    </row>
    <row r="563" spans="1:20" s="42" customFormat="1" x14ac:dyDescent="0.25">
      <c r="A563" s="18" t="s">
        <v>73</v>
      </c>
      <c r="B563" s="45" t="s">
        <v>230</v>
      </c>
      <c r="C563" s="45" t="s">
        <v>233</v>
      </c>
      <c r="D563" s="18" t="s">
        <v>240</v>
      </c>
      <c r="E563" s="43">
        <v>39147</v>
      </c>
      <c r="F563" s="43">
        <v>39148</v>
      </c>
      <c r="G563" s="49" t="s">
        <v>203</v>
      </c>
      <c r="H563" s="18" t="s">
        <v>188</v>
      </c>
      <c r="I563" s="56">
        <f>TIME(0,446,0)</f>
        <v>0.30972222222222223</v>
      </c>
      <c r="J563" s="51">
        <v>86.3</v>
      </c>
      <c r="K563" s="51">
        <v>59.9</v>
      </c>
      <c r="L563" s="51">
        <v>87.7</v>
      </c>
      <c r="M563" s="51">
        <v>72.7</v>
      </c>
      <c r="N563" s="51">
        <v>90.7</v>
      </c>
      <c r="O563" s="51">
        <v>373</v>
      </c>
      <c r="P563" s="44" t="s">
        <v>203</v>
      </c>
      <c r="Q563" s="44" t="s">
        <v>203</v>
      </c>
      <c r="R563" s="18" t="s">
        <v>187</v>
      </c>
      <c r="S563" s="18" t="s">
        <v>1484</v>
      </c>
      <c r="T563" s="45" t="s">
        <v>187</v>
      </c>
    </row>
    <row r="564" spans="1:20" s="42" customFormat="1" x14ac:dyDescent="0.25">
      <c r="A564" s="18" t="s">
        <v>73</v>
      </c>
      <c r="B564" s="45" t="s">
        <v>230</v>
      </c>
      <c r="C564" s="45" t="s">
        <v>234</v>
      </c>
      <c r="D564" s="18" t="s">
        <v>240</v>
      </c>
      <c r="E564" s="43">
        <v>39147</v>
      </c>
      <c r="F564" s="43">
        <v>39148</v>
      </c>
      <c r="G564" s="49" t="s">
        <v>203</v>
      </c>
      <c r="H564" s="18" t="s">
        <v>211</v>
      </c>
      <c r="I564" s="56">
        <f>TIME(0,398,0)</f>
        <v>0.27638888888888891</v>
      </c>
      <c r="J564" s="51">
        <v>83.1</v>
      </c>
      <c r="K564" s="51">
        <v>38.4</v>
      </c>
      <c r="L564" s="51">
        <v>86.1</v>
      </c>
      <c r="M564" s="51">
        <v>58.2</v>
      </c>
      <c r="N564" s="51">
        <v>89.8</v>
      </c>
      <c r="O564" s="51">
        <v>303</v>
      </c>
      <c r="P564" s="44" t="s">
        <v>203</v>
      </c>
      <c r="Q564" s="44" t="s">
        <v>203</v>
      </c>
      <c r="R564" s="18" t="s">
        <v>187</v>
      </c>
      <c r="S564" s="18" t="s">
        <v>1484</v>
      </c>
      <c r="T564" s="45" t="s">
        <v>187</v>
      </c>
    </row>
    <row r="565" spans="1:20" x14ac:dyDescent="0.25">
      <c r="A565" s="18" t="s">
        <v>73</v>
      </c>
      <c r="B565" s="45" t="s">
        <v>235</v>
      </c>
      <c r="C565" s="45" t="s">
        <v>236</v>
      </c>
      <c r="D565" s="18" t="s">
        <v>240</v>
      </c>
      <c r="E565" s="43">
        <v>39147</v>
      </c>
      <c r="F565" s="43">
        <v>39148</v>
      </c>
      <c r="G565" s="49" t="s">
        <v>203</v>
      </c>
      <c r="H565" s="18" t="s">
        <v>188</v>
      </c>
      <c r="I565" s="56">
        <f>TIME(0,430,0)</f>
        <v>0.2986111111111111</v>
      </c>
      <c r="J565" s="51">
        <v>87.4</v>
      </c>
      <c r="K565" s="51">
        <v>69.7</v>
      </c>
      <c r="L565" s="51">
        <v>88.8</v>
      </c>
      <c r="M565" s="51">
        <v>84.7</v>
      </c>
      <c r="N565" s="51">
        <v>92.9</v>
      </c>
      <c r="O565" s="51">
        <v>620</v>
      </c>
      <c r="P565" s="44" t="s">
        <v>203</v>
      </c>
      <c r="Q565" s="44" t="s">
        <v>203</v>
      </c>
      <c r="R565" s="18" t="s">
        <v>187</v>
      </c>
      <c r="S565" s="18" t="s">
        <v>1484</v>
      </c>
      <c r="T565" s="45" t="s">
        <v>187</v>
      </c>
    </row>
    <row r="566" spans="1:20" x14ac:dyDescent="0.25">
      <c r="A566" s="18" t="s">
        <v>73</v>
      </c>
      <c r="B566" s="45" t="s">
        <v>235</v>
      </c>
      <c r="C566" s="45" t="s">
        <v>236</v>
      </c>
      <c r="D566" s="18" t="s">
        <v>240</v>
      </c>
      <c r="E566" s="43">
        <v>39147</v>
      </c>
      <c r="F566" s="43">
        <v>39148</v>
      </c>
      <c r="G566" s="49" t="s">
        <v>203</v>
      </c>
      <c r="H566" s="18" t="s">
        <v>188</v>
      </c>
      <c r="I566" s="56">
        <f>TIME(0,465,0)</f>
        <v>0.32291666666666669</v>
      </c>
      <c r="J566" s="51">
        <v>87.2</v>
      </c>
      <c r="K566" s="51">
        <v>67.8</v>
      </c>
      <c r="L566" s="51">
        <v>88.7</v>
      </c>
      <c r="M566" s="51">
        <v>83.5</v>
      </c>
      <c r="N566" s="51">
        <v>92.6</v>
      </c>
      <c r="O566" s="51">
        <v>578.5</v>
      </c>
      <c r="P566" s="44" t="s">
        <v>203</v>
      </c>
      <c r="Q566" s="44" t="s">
        <v>203</v>
      </c>
      <c r="R566" s="18" t="s">
        <v>187</v>
      </c>
      <c r="S566" s="18" t="s">
        <v>1484</v>
      </c>
      <c r="T566" s="45" t="s">
        <v>187</v>
      </c>
    </row>
    <row r="567" spans="1:20" x14ac:dyDescent="0.25">
      <c r="A567" s="18" t="s">
        <v>73</v>
      </c>
      <c r="B567" s="45" t="s">
        <v>235</v>
      </c>
      <c r="C567" s="45" t="s">
        <v>236</v>
      </c>
      <c r="D567" s="18" t="s">
        <v>240</v>
      </c>
      <c r="E567" s="43">
        <v>39147</v>
      </c>
      <c r="F567" s="43">
        <v>39148</v>
      </c>
      <c r="G567" s="49" t="s">
        <v>203</v>
      </c>
      <c r="H567" s="18" t="s">
        <v>188</v>
      </c>
      <c r="I567" s="56">
        <f>TIME(0,431,0)</f>
        <v>0.29930555555555555</v>
      </c>
      <c r="J567" s="51">
        <v>94.9</v>
      </c>
      <c r="K567" s="51">
        <v>197.2</v>
      </c>
      <c r="L567" s="51">
        <v>95.4</v>
      </c>
      <c r="M567" s="51">
        <v>211.4</v>
      </c>
      <c r="N567" s="51">
        <v>97.1</v>
      </c>
      <c r="O567" s="51">
        <v>1635.5</v>
      </c>
      <c r="P567" s="44" t="s">
        <v>203</v>
      </c>
      <c r="Q567" s="44" t="s">
        <v>203</v>
      </c>
      <c r="R567" s="18" t="s">
        <v>187</v>
      </c>
      <c r="S567" s="18" t="s">
        <v>1484</v>
      </c>
      <c r="T567" s="45" t="s">
        <v>187</v>
      </c>
    </row>
    <row r="568" spans="1:20" x14ac:dyDescent="0.25">
      <c r="A568" s="18" t="s">
        <v>73</v>
      </c>
      <c r="B568" s="45" t="s">
        <v>235</v>
      </c>
      <c r="C568" s="45" t="s">
        <v>236</v>
      </c>
      <c r="D568" s="18" t="s">
        <v>240</v>
      </c>
      <c r="E568" s="43">
        <v>39147</v>
      </c>
      <c r="F568" s="43">
        <v>39148</v>
      </c>
      <c r="G568" s="49" t="s">
        <v>203</v>
      </c>
      <c r="H568" s="18" t="s">
        <v>188</v>
      </c>
      <c r="I568" s="56">
        <f>TIME(0,490,0)</f>
        <v>0.34027777777777773</v>
      </c>
      <c r="J568" s="51">
        <v>89.4</v>
      </c>
      <c r="K568" s="51">
        <v>92</v>
      </c>
      <c r="L568" s="51">
        <v>90.9</v>
      </c>
      <c r="M568" s="51">
        <v>113.3</v>
      </c>
      <c r="N568" s="51">
        <v>93.7</v>
      </c>
      <c r="O568" s="51">
        <v>745.8</v>
      </c>
      <c r="P568" s="44" t="s">
        <v>203</v>
      </c>
      <c r="Q568" s="44" t="s">
        <v>203</v>
      </c>
      <c r="R568" s="18" t="s">
        <v>187</v>
      </c>
      <c r="S568" s="18" t="s">
        <v>1484</v>
      </c>
      <c r="T568" s="45" t="s">
        <v>187</v>
      </c>
    </row>
    <row r="569" spans="1:20" x14ac:dyDescent="0.25">
      <c r="A569" s="18" t="s">
        <v>73</v>
      </c>
      <c r="B569" s="45" t="s">
        <v>235</v>
      </c>
      <c r="C569" s="45" t="s">
        <v>237</v>
      </c>
      <c r="D569" s="18" t="s">
        <v>240</v>
      </c>
      <c r="E569" s="43">
        <v>39147</v>
      </c>
      <c r="F569" s="43">
        <v>39148</v>
      </c>
      <c r="G569" s="49" t="s">
        <v>203</v>
      </c>
      <c r="H569" s="18" t="s">
        <v>211</v>
      </c>
      <c r="I569" s="56">
        <f>TIME(0,163,0)</f>
        <v>0.11319444444444444</v>
      </c>
      <c r="J569" s="51">
        <v>77.099999999999994</v>
      </c>
      <c r="K569" s="51">
        <v>16.7</v>
      </c>
      <c r="L569" s="51">
        <v>83.6</v>
      </c>
      <c r="M569" s="51">
        <v>41.2</v>
      </c>
      <c r="N569" s="51">
        <v>86.7</v>
      </c>
      <c r="O569" s="51">
        <v>148.1</v>
      </c>
      <c r="P569" s="44" t="s">
        <v>203</v>
      </c>
      <c r="Q569" s="44" t="s">
        <v>203</v>
      </c>
      <c r="R569" s="18" t="s">
        <v>187</v>
      </c>
      <c r="S569" s="18" t="s">
        <v>1484</v>
      </c>
      <c r="T569" s="45" t="s">
        <v>187</v>
      </c>
    </row>
    <row r="570" spans="1:20" x14ac:dyDescent="0.25">
      <c r="A570" s="18" t="s">
        <v>73</v>
      </c>
      <c r="B570" s="45" t="s">
        <v>235</v>
      </c>
      <c r="C570" s="45" t="s">
        <v>237</v>
      </c>
      <c r="D570" s="18" t="s">
        <v>240</v>
      </c>
      <c r="E570" s="43">
        <v>39147</v>
      </c>
      <c r="F570" s="43">
        <v>39148</v>
      </c>
      <c r="G570" s="49" t="s">
        <v>203</v>
      </c>
      <c r="H570" s="18" t="s">
        <v>188</v>
      </c>
      <c r="I570" s="56">
        <f>TIME(0,469,0)</f>
        <v>0.32569444444444445</v>
      </c>
      <c r="J570" s="51">
        <v>92.5</v>
      </c>
      <c r="K570" s="51">
        <v>141.4</v>
      </c>
      <c r="L570" s="51">
        <v>93.2</v>
      </c>
      <c r="M570" s="51">
        <v>155.80000000000001</v>
      </c>
      <c r="N570" s="51">
        <v>97.3</v>
      </c>
      <c r="O570" s="51">
        <v>1712.8</v>
      </c>
      <c r="P570" s="44" t="s">
        <v>203</v>
      </c>
      <c r="Q570" s="44" t="s">
        <v>203</v>
      </c>
      <c r="R570" s="18" t="s">
        <v>187</v>
      </c>
      <c r="S570" s="18" t="s">
        <v>1484</v>
      </c>
      <c r="T570" s="45" t="s">
        <v>187</v>
      </c>
    </row>
    <row r="571" spans="1:20" x14ac:dyDescent="0.25">
      <c r="A571" s="18" t="s">
        <v>73</v>
      </c>
      <c r="B571" s="45" t="s">
        <v>235</v>
      </c>
      <c r="C571" s="45" t="s">
        <v>237</v>
      </c>
      <c r="D571" s="18" t="s">
        <v>240</v>
      </c>
      <c r="E571" s="43">
        <v>39147</v>
      </c>
      <c r="F571" s="43">
        <v>39148</v>
      </c>
      <c r="G571" s="49" t="s">
        <v>203</v>
      </c>
      <c r="H571" s="18" t="s">
        <v>211</v>
      </c>
      <c r="I571" s="56">
        <f>TIME(0,382,0)</f>
        <v>0.26527777777777778</v>
      </c>
      <c r="J571" s="51">
        <v>82</v>
      </c>
      <c r="K571" s="51">
        <v>33</v>
      </c>
      <c r="L571" s="51">
        <v>85.3</v>
      </c>
      <c r="M571" s="51">
        <v>52.1</v>
      </c>
      <c r="N571" s="51">
        <v>89.4</v>
      </c>
      <c r="O571" s="51">
        <v>276.3</v>
      </c>
      <c r="P571" s="44" t="s">
        <v>203</v>
      </c>
      <c r="Q571" s="44" t="s">
        <v>203</v>
      </c>
      <c r="R571" s="18" t="s">
        <v>187</v>
      </c>
      <c r="S571" s="18" t="s">
        <v>1484</v>
      </c>
      <c r="T571" s="45" t="s">
        <v>187</v>
      </c>
    </row>
    <row r="572" spans="1:20" x14ac:dyDescent="0.25">
      <c r="A572" s="18" t="s">
        <v>73</v>
      </c>
      <c r="B572" s="45" t="s">
        <v>235</v>
      </c>
      <c r="C572" s="45" t="s">
        <v>238</v>
      </c>
      <c r="D572" s="18" t="s">
        <v>240</v>
      </c>
      <c r="E572" s="43">
        <v>39147</v>
      </c>
      <c r="F572" s="43">
        <v>39148</v>
      </c>
      <c r="G572" s="49" t="s">
        <v>203</v>
      </c>
      <c r="H572" s="18" t="s">
        <v>188</v>
      </c>
      <c r="I572" s="56">
        <f>TIME(0,654,0)</f>
        <v>0.45416666666666666</v>
      </c>
      <c r="J572" s="51">
        <v>83.2</v>
      </c>
      <c r="K572" s="51">
        <v>39</v>
      </c>
      <c r="L572" s="51">
        <v>87.4</v>
      </c>
      <c r="M572" s="51">
        <v>69.7</v>
      </c>
      <c r="N572" s="51">
        <v>90</v>
      </c>
      <c r="O572" s="51">
        <v>317.3</v>
      </c>
      <c r="P572" s="44" t="s">
        <v>203</v>
      </c>
      <c r="Q572" s="44" t="s">
        <v>203</v>
      </c>
      <c r="R572" s="18" t="s">
        <v>187</v>
      </c>
      <c r="S572" s="18" t="s">
        <v>1484</v>
      </c>
      <c r="T572" s="45" t="s">
        <v>187</v>
      </c>
    </row>
    <row r="573" spans="1:20" x14ac:dyDescent="0.25">
      <c r="A573" s="18" t="s">
        <v>73</v>
      </c>
      <c r="B573" s="45" t="s">
        <v>235</v>
      </c>
      <c r="C573" s="45" t="s">
        <v>238</v>
      </c>
      <c r="D573" s="18" t="s">
        <v>240</v>
      </c>
      <c r="E573" s="43">
        <v>39147</v>
      </c>
      <c r="F573" s="43">
        <v>39148</v>
      </c>
      <c r="G573" s="49" t="s">
        <v>203</v>
      </c>
      <c r="H573" s="18" t="s">
        <v>188</v>
      </c>
      <c r="I573" s="56">
        <f>TIME(0,561,0)</f>
        <v>0.38958333333333334</v>
      </c>
      <c r="J573" s="51">
        <v>76.900000000000006</v>
      </c>
      <c r="K573" s="51">
        <v>16.3</v>
      </c>
      <c r="L573" s="51">
        <v>84.2</v>
      </c>
      <c r="M573" s="51">
        <v>44.8</v>
      </c>
      <c r="N573" s="51">
        <v>86.9</v>
      </c>
      <c r="O573" s="51">
        <v>155.1</v>
      </c>
      <c r="P573" s="44" t="s">
        <v>203</v>
      </c>
      <c r="Q573" s="44" t="s">
        <v>203</v>
      </c>
      <c r="R573" s="18" t="s">
        <v>187</v>
      </c>
      <c r="S573" s="18" t="s">
        <v>1484</v>
      </c>
      <c r="T573" s="45" t="s">
        <v>187</v>
      </c>
    </row>
    <row r="574" spans="1:20" x14ac:dyDescent="0.25">
      <c r="A574" s="18" t="s">
        <v>73</v>
      </c>
      <c r="B574" s="45" t="s">
        <v>235</v>
      </c>
      <c r="C574" s="45" t="s">
        <v>239</v>
      </c>
      <c r="D574" s="18" t="s">
        <v>240</v>
      </c>
      <c r="E574" s="43">
        <v>39147</v>
      </c>
      <c r="F574" s="43">
        <v>39148</v>
      </c>
      <c r="G574" s="49" t="s">
        <v>203</v>
      </c>
      <c r="H574" s="18" t="s">
        <v>188</v>
      </c>
      <c r="I574" s="56">
        <f>TIME(0,429,0)</f>
        <v>0.29791666666666666</v>
      </c>
      <c r="J574" s="51">
        <v>86.3</v>
      </c>
      <c r="K574" s="51">
        <v>59.9</v>
      </c>
      <c r="L574" s="51">
        <v>76.3</v>
      </c>
      <c r="M574" s="51">
        <v>15</v>
      </c>
      <c r="N574" s="51">
        <v>81.7</v>
      </c>
      <c r="O574" s="51">
        <v>46.7</v>
      </c>
      <c r="P574" s="44" t="s">
        <v>203</v>
      </c>
      <c r="Q574" s="44" t="s">
        <v>203</v>
      </c>
      <c r="R574" s="18" t="s">
        <v>187</v>
      </c>
      <c r="S574" s="18" t="s">
        <v>1484</v>
      </c>
      <c r="T574" s="45" t="s">
        <v>187</v>
      </c>
    </row>
    <row r="575" spans="1:20" s="81" customFormat="1" x14ac:dyDescent="0.25">
      <c r="A575" s="46" t="s">
        <v>72</v>
      </c>
      <c r="B575" s="46" t="s">
        <v>456</v>
      </c>
      <c r="C575" s="46" t="s">
        <v>423</v>
      </c>
      <c r="D575" s="46" t="s">
        <v>455</v>
      </c>
      <c r="E575" s="79">
        <v>39067</v>
      </c>
      <c r="F575" s="79">
        <v>39068</v>
      </c>
      <c r="G575" s="80">
        <v>16</v>
      </c>
      <c r="H575" s="46" t="s">
        <v>188</v>
      </c>
      <c r="I575" s="46" t="s">
        <v>203</v>
      </c>
      <c r="J575" s="47" t="s">
        <v>556</v>
      </c>
      <c r="K575" s="47" t="s">
        <v>552</v>
      </c>
      <c r="L575" s="47" t="s">
        <v>558</v>
      </c>
      <c r="M575" s="47" t="s">
        <v>612</v>
      </c>
      <c r="N575" s="47" t="s">
        <v>560</v>
      </c>
      <c r="O575" s="47" t="s">
        <v>611</v>
      </c>
      <c r="P575" s="47" t="s">
        <v>555</v>
      </c>
      <c r="Q575" s="47" t="s">
        <v>203</v>
      </c>
      <c r="R575" s="46" t="s">
        <v>189</v>
      </c>
      <c r="S575" s="46" t="s">
        <v>242</v>
      </c>
      <c r="T575" s="46" t="s">
        <v>189</v>
      </c>
    </row>
    <row r="576" spans="1:20" s="81" customFormat="1" x14ac:dyDescent="0.25">
      <c r="A576" s="46" t="s">
        <v>72</v>
      </c>
      <c r="B576" s="46" t="s">
        <v>456</v>
      </c>
      <c r="C576" s="46" t="s">
        <v>549</v>
      </c>
      <c r="D576" s="46" t="s">
        <v>455</v>
      </c>
      <c r="E576" s="79">
        <v>39067</v>
      </c>
      <c r="F576" s="79">
        <v>39068</v>
      </c>
      <c r="G576" s="80" t="s">
        <v>203</v>
      </c>
      <c r="H576" s="46" t="s">
        <v>188</v>
      </c>
      <c r="I576" s="46" t="s">
        <v>203</v>
      </c>
      <c r="J576" s="47">
        <v>67.900000000000006</v>
      </c>
      <c r="K576" s="47">
        <v>4.7</v>
      </c>
      <c r="L576" s="47">
        <v>74</v>
      </c>
      <c r="M576" s="47">
        <v>10.9</v>
      </c>
      <c r="N576" s="47">
        <v>82</v>
      </c>
      <c r="O576" s="47">
        <v>49.8</v>
      </c>
      <c r="P576" s="47" t="s">
        <v>555</v>
      </c>
      <c r="Q576" s="47" t="s">
        <v>203</v>
      </c>
      <c r="R576" s="46" t="s">
        <v>189</v>
      </c>
      <c r="S576" s="46" t="s">
        <v>242</v>
      </c>
      <c r="T576" s="46" t="s">
        <v>189</v>
      </c>
    </row>
    <row r="577" spans="1:20" s="81" customFormat="1" x14ac:dyDescent="0.25">
      <c r="A577" s="46" t="s">
        <v>72</v>
      </c>
      <c r="B577" s="46" t="s">
        <v>456</v>
      </c>
      <c r="C577" s="46" t="s">
        <v>549</v>
      </c>
      <c r="D577" s="46" t="s">
        <v>455</v>
      </c>
      <c r="E577" s="79">
        <v>39067</v>
      </c>
      <c r="F577" s="79">
        <v>39068</v>
      </c>
      <c r="G577" s="80" t="s">
        <v>203</v>
      </c>
      <c r="H577" s="46" t="s">
        <v>188</v>
      </c>
      <c r="I577" s="46" t="s">
        <v>203</v>
      </c>
      <c r="J577" s="47">
        <v>80</v>
      </c>
      <c r="K577" s="47">
        <v>12.5</v>
      </c>
      <c r="L577" s="47">
        <v>75</v>
      </c>
      <c r="M577" s="47">
        <v>12.5</v>
      </c>
      <c r="N577" s="47">
        <v>85</v>
      </c>
      <c r="O577" s="47">
        <v>100.7</v>
      </c>
      <c r="P577" s="47" t="s">
        <v>555</v>
      </c>
      <c r="Q577" s="47" t="s">
        <v>203</v>
      </c>
      <c r="R577" s="46" t="s">
        <v>189</v>
      </c>
      <c r="S577" s="46" t="s">
        <v>242</v>
      </c>
      <c r="T577" s="46" t="s">
        <v>189</v>
      </c>
    </row>
    <row r="578" spans="1:20" s="81" customFormat="1" x14ac:dyDescent="0.25">
      <c r="A578" s="46" t="s">
        <v>72</v>
      </c>
      <c r="B578" s="46" t="s">
        <v>456</v>
      </c>
      <c r="C578" s="46" t="s">
        <v>550</v>
      </c>
      <c r="D578" s="46" t="s">
        <v>455</v>
      </c>
      <c r="E578" s="79">
        <v>39067</v>
      </c>
      <c r="F578" s="79">
        <v>39068</v>
      </c>
      <c r="G578" s="80">
        <v>3</v>
      </c>
      <c r="H578" s="46" t="s">
        <v>188</v>
      </c>
      <c r="I578" s="46" t="s">
        <v>203</v>
      </c>
      <c r="J578" s="47" t="s">
        <v>557</v>
      </c>
      <c r="K578" s="47" t="s">
        <v>553</v>
      </c>
      <c r="L578" s="47" t="s">
        <v>559</v>
      </c>
      <c r="M578" s="47" t="s">
        <v>551</v>
      </c>
      <c r="N578" s="47" t="s">
        <v>561</v>
      </c>
      <c r="O578" s="47" t="s">
        <v>554</v>
      </c>
      <c r="P578" s="47" t="s">
        <v>555</v>
      </c>
      <c r="Q578" s="47" t="s">
        <v>203</v>
      </c>
      <c r="R578" s="46" t="s">
        <v>189</v>
      </c>
      <c r="S578" s="46" t="s">
        <v>242</v>
      </c>
      <c r="T578" s="46" t="s">
        <v>189</v>
      </c>
    </row>
    <row r="579" spans="1:20" s="81" customFormat="1" x14ac:dyDescent="0.25">
      <c r="A579" s="46" t="s">
        <v>71</v>
      </c>
      <c r="B579" s="46" t="s">
        <v>1352</v>
      </c>
      <c r="C579" s="46" t="s">
        <v>1129</v>
      </c>
      <c r="D579" s="46" t="s">
        <v>1424</v>
      </c>
      <c r="E579" s="79">
        <v>39224</v>
      </c>
      <c r="F579" s="79">
        <v>39225</v>
      </c>
      <c r="G579" s="80" t="s">
        <v>203</v>
      </c>
      <c r="H579" s="46" t="s">
        <v>188</v>
      </c>
      <c r="I579" s="46" t="s">
        <v>203</v>
      </c>
      <c r="J579" s="46">
        <v>85.3</v>
      </c>
      <c r="K579" s="47">
        <f t="shared" ref="K579:K614" si="64">10^((J579-90)/16.61)*100</f>
        <v>52.124023145274137</v>
      </c>
      <c r="L579" s="47">
        <v>86.9</v>
      </c>
      <c r="M579" s="47">
        <f>10^((L579-85)/16.61)*100</f>
        <v>130.13344362029457</v>
      </c>
      <c r="N579" s="47">
        <v>91.4</v>
      </c>
      <c r="O579" s="47">
        <f>10^((N579-85)/10)*100</f>
        <v>436.51583224016662</v>
      </c>
      <c r="P579" s="47">
        <v>91.5</v>
      </c>
      <c r="Q579" s="47">
        <f t="shared" ref="Q579:Q614" si="65">10^((P579-85)/10)*100</f>
        <v>446.68359215096319</v>
      </c>
      <c r="R579" s="46" t="s">
        <v>187</v>
      </c>
      <c r="S579" s="46" t="s">
        <v>242</v>
      </c>
      <c r="T579" s="46" t="s">
        <v>203</v>
      </c>
    </row>
    <row r="580" spans="1:20" s="81" customFormat="1" x14ac:dyDescent="0.25">
      <c r="A580" s="46" t="s">
        <v>71</v>
      </c>
      <c r="B580" s="46" t="s">
        <v>1352</v>
      </c>
      <c r="C580" s="46" t="s">
        <v>1130</v>
      </c>
      <c r="D580" s="46" t="s">
        <v>1424</v>
      </c>
      <c r="E580" s="79">
        <v>39224</v>
      </c>
      <c r="F580" s="79">
        <v>39225</v>
      </c>
      <c r="G580" s="80" t="s">
        <v>203</v>
      </c>
      <c r="H580" s="46" t="s">
        <v>188</v>
      </c>
      <c r="I580" s="46" t="s">
        <v>203</v>
      </c>
      <c r="J580" s="46">
        <v>96.1</v>
      </c>
      <c r="K580" s="47">
        <f t="shared" si="64"/>
        <v>232.94245348162161</v>
      </c>
      <c r="L580" s="47">
        <v>96.5</v>
      </c>
      <c r="M580" s="47">
        <f t="shared" ref="M580:M614" si="66">10^((L580-85)/16.61)*100</f>
        <v>492.4407721470489</v>
      </c>
      <c r="N580" s="47">
        <v>98.3</v>
      </c>
      <c r="O580" s="47">
        <f>10^((N580-85)/10)*100</f>
        <v>2137.9620895022308</v>
      </c>
      <c r="P580" s="47">
        <v>98.3</v>
      </c>
      <c r="Q580" s="47">
        <f t="shared" si="65"/>
        <v>2137.9620895022308</v>
      </c>
      <c r="R580" s="46" t="s">
        <v>187</v>
      </c>
      <c r="S580" s="46" t="s">
        <v>242</v>
      </c>
      <c r="T580" s="46" t="s">
        <v>203</v>
      </c>
    </row>
    <row r="581" spans="1:20" s="81" customFormat="1" x14ac:dyDescent="0.25">
      <c r="A581" s="46" t="s">
        <v>71</v>
      </c>
      <c r="B581" s="46" t="s">
        <v>1352</v>
      </c>
      <c r="C581" s="46" t="s">
        <v>1131</v>
      </c>
      <c r="D581" s="46" t="s">
        <v>1424</v>
      </c>
      <c r="E581" s="79">
        <v>39224</v>
      </c>
      <c r="F581" s="79">
        <v>39225</v>
      </c>
      <c r="G581" s="80" t="s">
        <v>203</v>
      </c>
      <c r="H581" s="46" t="s">
        <v>188</v>
      </c>
      <c r="I581" s="46" t="s">
        <v>203</v>
      </c>
      <c r="J581" s="46">
        <v>93.9</v>
      </c>
      <c r="K581" s="47">
        <f t="shared" si="64"/>
        <v>171.71107781970181</v>
      </c>
      <c r="L581" s="47">
        <v>94.2</v>
      </c>
      <c r="M581" s="47">
        <f t="shared" si="66"/>
        <v>358.00014528405495</v>
      </c>
      <c r="N581" s="47">
        <v>94.8</v>
      </c>
      <c r="O581" s="47">
        <f>10^((N581-85)/10)*100</f>
        <v>954.9925860214355</v>
      </c>
      <c r="P581" s="47">
        <v>94.8</v>
      </c>
      <c r="Q581" s="47">
        <f t="shared" si="65"/>
        <v>954.9925860214355</v>
      </c>
      <c r="R581" s="46" t="s">
        <v>187</v>
      </c>
      <c r="S581" s="46" t="s">
        <v>242</v>
      </c>
      <c r="T581" s="46" t="s">
        <v>203</v>
      </c>
    </row>
    <row r="582" spans="1:20" s="81" customFormat="1" x14ac:dyDescent="0.25">
      <c r="A582" s="46" t="s">
        <v>71</v>
      </c>
      <c r="B582" s="46" t="s">
        <v>1352</v>
      </c>
      <c r="C582" s="46" t="s">
        <v>1132</v>
      </c>
      <c r="D582" s="46" t="s">
        <v>1424</v>
      </c>
      <c r="E582" s="79">
        <v>39224</v>
      </c>
      <c r="F582" s="79">
        <v>39225</v>
      </c>
      <c r="G582" s="80" t="s">
        <v>203</v>
      </c>
      <c r="H582" s="46" t="s">
        <v>188</v>
      </c>
      <c r="I582" s="46" t="s">
        <v>203</v>
      </c>
      <c r="J582" s="46">
        <v>106.8</v>
      </c>
      <c r="K582" s="47">
        <f t="shared" si="64"/>
        <v>1026.6889603799812</v>
      </c>
      <c r="L582" s="47">
        <v>107</v>
      </c>
      <c r="M582" s="47">
        <f t="shared" si="66"/>
        <v>2111.0732915282811</v>
      </c>
      <c r="N582" s="47">
        <v>110.4</v>
      </c>
      <c r="O582" s="47">
        <f t="shared" ref="O582:O588" si="67">10^((N582-85)/10)*100</f>
        <v>34673.685045253216</v>
      </c>
      <c r="P582" s="47">
        <v>110.4</v>
      </c>
      <c r="Q582" s="47">
        <f t="shared" si="65"/>
        <v>34673.685045253216</v>
      </c>
      <c r="R582" s="46" t="s">
        <v>187</v>
      </c>
      <c r="S582" s="46" t="s">
        <v>242</v>
      </c>
      <c r="T582" s="46" t="s">
        <v>203</v>
      </c>
    </row>
    <row r="583" spans="1:20" s="81" customFormat="1" x14ac:dyDescent="0.25">
      <c r="A583" s="46" t="s">
        <v>71</v>
      </c>
      <c r="B583" s="46" t="s">
        <v>1352</v>
      </c>
      <c r="C583" s="46" t="s">
        <v>1132</v>
      </c>
      <c r="D583" s="46" t="s">
        <v>1424</v>
      </c>
      <c r="E583" s="79">
        <v>39224</v>
      </c>
      <c r="F583" s="79">
        <v>39225</v>
      </c>
      <c r="G583" s="80" t="s">
        <v>203</v>
      </c>
      <c r="H583" s="46" t="s">
        <v>188</v>
      </c>
      <c r="I583" s="46" t="s">
        <v>203</v>
      </c>
      <c r="J583" s="46">
        <v>106.1</v>
      </c>
      <c r="K583" s="47">
        <f t="shared" si="64"/>
        <v>931.74185517843887</v>
      </c>
      <c r="L583" s="47">
        <v>106.1</v>
      </c>
      <c r="M583" s="47">
        <f t="shared" si="66"/>
        <v>1863.4557522380323</v>
      </c>
      <c r="N583" s="47">
        <v>107.8</v>
      </c>
      <c r="O583" s="47">
        <f t="shared" si="67"/>
        <v>19054.60717963248</v>
      </c>
      <c r="P583" s="47">
        <v>107.8</v>
      </c>
      <c r="Q583" s="47">
        <f t="shared" si="65"/>
        <v>19054.60717963248</v>
      </c>
      <c r="R583" s="46" t="s">
        <v>187</v>
      </c>
      <c r="S583" s="46" t="s">
        <v>242</v>
      </c>
      <c r="T583" s="46" t="s">
        <v>203</v>
      </c>
    </row>
    <row r="584" spans="1:20" s="81" customFormat="1" x14ac:dyDescent="0.25">
      <c r="A584" s="46" t="s">
        <v>71</v>
      </c>
      <c r="B584" s="46" t="s">
        <v>1352</v>
      </c>
      <c r="C584" s="46" t="s">
        <v>1132</v>
      </c>
      <c r="D584" s="46" t="s">
        <v>1424</v>
      </c>
      <c r="E584" s="79">
        <v>39224</v>
      </c>
      <c r="F584" s="79">
        <v>39225</v>
      </c>
      <c r="G584" s="80" t="s">
        <v>203</v>
      </c>
      <c r="H584" s="46" t="s">
        <v>188</v>
      </c>
      <c r="I584" s="46" t="s">
        <v>203</v>
      </c>
      <c r="J584" s="46">
        <v>103.5</v>
      </c>
      <c r="K584" s="47">
        <f t="shared" si="64"/>
        <v>649.77559492284911</v>
      </c>
      <c r="L584" s="47">
        <v>103.6</v>
      </c>
      <c r="M584" s="47">
        <f t="shared" si="66"/>
        <v>1317.6720834992284</v>
      </c>
      <c r="N584" s="47">
        <v>106.7</v>
      </c>
      <c r="O584" s="47">
        <f t="shared" si="67"/>
        <v>14791.083881682096</v>
      </c>
      <c r="P584" s="47">
        <v>106.7</v>
      </c>
      <c r="Q584" s="47">
        <f t="shared" si="65"/>
        <v>14791.083881682096</v>
      </c>
      <c r="R584" s="46" t="s">
        <v>187</v>
      </c>
      <c r="S584" s="46" t="s">
        <v>242</v>
      </c>
      <c r="T584" s="46" t="s">
        <v>203</v>
      </c>
    </row>
    <row r="585" spans="1:20" s="81" customFormat="1" x14ac:dyDescent="0.25">
      <c r="A585" s="46" t="s">
        <v>71</v>
      </c>
      <c r="B585" s="46" t="s">
        <v>1352</v>
      </c>
      <c r="C585" s="46" t="s">
        <v>1132</v>
      </c>
      <c r="D585" s="46" t="s">
        <v>1424</v>
      </c>
      <c r="E585" s="79">
        <v>39224</v>
      </c>
      <c r="F585" s="79">
        <v>39225</v>
      </c>
      <c r="G585" s="80" t="s">
        <v>203</v>
      </c>
      <c r="H585" s="46" t="s">
        <v>188</v>
      </c>
      <c r="I585" s="46" t="s">
        <v>203</v>
      </c>
      <c r="J585" s="46">
        <v>103</v>
      </c>
      <c r="K585" s="47">
        <f t="shared" si="64"/>
        <v>606.262976749833</v>
      </c>
      <c r="L585" s="47">
        <v>103.1</v>
      </c>
      <c r="M585" s="47">
        <f t="shared" si="66"/>
        <v>1229.4333704811563</v>
      </c>
      <c r="N585" s="47">
        <v>105.4</v>
      </c>
      <c r="O585" s="47">
        <f t="shared" si="67"/>
        <v>10964.781961431871</v>
      </c>
      <c r="P585" s="47">
        <v>105.4</v>
      </c>
      <c r="Q585" s="47">
        <f t="shared" si="65"/>
        <v>10964.781961431871</v>
      </c>
      <c r="R585" s="46" t="s">
        <v>187</v>
      </c>
      <c r="S585" s="46" t="s">
        <v>242</v>
      </c>
      <c r="T585" s="46" t="s">
        <v>203</v>
      </c>
    </row>
    <row r="586" spans="1:20" s="81" customFormat="1" x14ac:dyDescent="0.25">
      <c r="A586" s="46" t="s">
        <v>71</v>
      </c>
      <c r="B586" s="46" t="s">
        <v>1352</v>
      </c>
      <c r="C586" s="46" t="s">
        <v>1132</v>
      </c>
      <c r="D586" s="46" t="s">
        <v>1424</v>
      </c>
      <c r="E586" s="79">
        <v>39224</v>
      </c>
      <c r="F586" s="79">
        <v>39225</v>
      </c>
      <c r="G586" s="80" t="s">
        <v>203</v>
      </c>
      <c r="H586" s="46" t="s">
        <v>188</v>
      </c>
      <c r="I586" s="46" t="s">
        <v>203</v>
      </c>
      <c r="J586" s="46">
        <v>100.5</v>
      </c>
      <c r="K586" s="47">
        <f t="shared" si="64"/>
        <v>428.69587794771167</v>
      </c>
      <c r="L586" s="47">
        <v>100.7</v>
      </c>
      <c r="M586" s="47">
        <f t="shared" si="66"/>
        <v>881.48256487411277</v>
      </c>
      <c r="N586" s="47">
        <v>105.1</v>
      </c>
      <c r="O586" s="47">
        <f t="shared" si="67"/>
        <v>10232.929922807527</v>
      </c>
      <c r="P586" s="47">
        <v>105.1</v>
      </c>
      <c r="Q586" s="47">
        <f t="shared" si="65"/>
        <v>10232.929922807527</v>
      </c>
      <c r="R586" s="46" t="s">
        <v>187</v>
      </c>
      <c r="S586" s="46" t="s">
        <v>242</v>
      </c>
      <c r="T586" s="46" t="s">
        <v>203</v>
      </c>
    </row>
    <row r="587" spans="1:20" s="81" customFormat="1" x14ac:dyDescent="0.25">
      <c r="A587" s="46" t="s">
        <v>71</v>
      </c>
      <c r="B587" s="46" t="s">
        <v>1352</v>
      </c>
      <c r="C587" s="46" t="s">
        <v>1132</v>
      </c>
      <c r="D587" s="46" t="s">
        <v>1424</v>
      </c>
      <c r="E587" s="79">
        <v>39224</v>
      </c>
      <c r="F587" s="79">
        <v>39225</v>
      </c>
      <c r="G587" s="80" t="s">
        <v>203</v>
      </c>
      <c r="H587" s="46" t="s">
        <v>188</v>
      </c>
      <c r="I587" s="46" t="s">
        <v>203</v>
      </c>
      <c r="J587" s="46">
        <v>97.6</v>
      </c>
      <c r="K587" s="47">
        <f t="shared" si="64"/>
        <v>286.78450942117786</v>
      </c>
      <c r="L587" s="47">
        <v>97.8</v>
      </c>
      <c r="M587" s="47">
        <f t="shared" si="66"/>
        <v>589.6850376564098</v>
      </c>
      <c r="N587" s="47">
        <v>99.6</v>
      </c>
      <c r="O587" s="47">
        <f t="shared" si="67"/>
        <v>2884.0315031266041</v>
      </c>
      <c r="P587" s="47">
        <v>99.6</v>
      </c>
      <c r="Q587" s="47">
        <f t="shared" si="65"/>
        <v>2884.0315031266041</v>
      </c>
      <c r="R587" s="46" t="s">
        <v>187</v>
      </c>
      <c r="S587" s="46" t="s">
        <v>242</v>
      </c>
      <c r="T587" s="46" t="s">
        <v>203</v>
      </c>
    </row>
    <row r="588" spans="1:20" s="81" customFormat="1" x14ac:dyDescent="0.25">
      <c r="A588" s="46" t="s">
        <v>71</v>
      </c>
      <c r="B588" s="46" t="s">
        <v>1352</v>
      </c>
      <c r="C588" s="46" t="s">
        <v>1132</v>
      </c>
      <c r="D588" s="46" t="s">
        <v>1424</v>
      </c>
      <c r="E588" s="79">
        <v>39224</v>
      </c>
      <c r="F588" s="79">
        <v>39225</v>
      </c>
      <c r="G588" s="80" t="s">
        <v>203</v>
      </c>
      <c r="H588" s="46" t="s">
        <v>188</v>
      </c>
      <c r="I588" s="46" t="s">
        <v>203</v>
      </c>
      <c r="J588" s="46">
        <v>97</v>
      </c>
      <c r="K588" s="47">
        <f t="shared" si="64"/>
        <v>263.89603907552544</v>
      </c>
      <c r="L588" s="47">
        <v>97.4</v>
      </c>
      <c r="M588" s="47">
        <f t="shared" si="66"/>
        <v>557.87670863161213</v>
      </c>
      <c r="N588" s="47">
        <v>98.8</v>
      </c>
      <c r="O588" s="47">
        <f t="shared" si="67"/>
        <v>2398.8329190194895</v>
      </c>
      <c r="P588" s="47">
        <v>98.8</v>
      </c>
      <c r="Q588" s="47">
        <f t="shared" si="65"/>
        <v>2398.8329190194895</v>
      </c>
      <c r="R588" s="46" t="s">
        <v>187</v>
      </c>
      <c r="S588" s="46" t="s">
        <v>242</v>
      </c>
      <c r="T588" s="46" t="s">
        <v>203</v>
      </c>
    </row>
    <row r="589" spans="1:20" s="81" customFormat="1" x14ac:dyDescent="0.25">
      <c r="A589" s="46" t="s">
        <v>71</v>
      </c>
      <c r="B589" s="46" t="s">
        <v>1352</v>
      </c>
      <c r="C589" s="46" t="s">
        <v>1133</v>
      </c>
      <c r="D589" s="46" t="s">
        <v>1424</v>
      </c>
      <c r="E589" s="79">
        <v>39224</v>
      </c>
      <c r="F589" s="79">
        <v>39225</v>
      </c>
      <c r="G589" s="80" t="s">
        <v>203</v>
      </c>
      <c r="H589" s="46" t="s">
        <v>188</v>
      </c>
      <c r="I589" s="46" t="s">
        <v>203</v>
      </c>
      <c r="J589" s="46">
        <v>90.9</v>
      </c>
      <c r="K589" s="47">
        <f t="shared" si="64"/>
        <v>113.28808258488867</v>
      </c>
      <c r="L589" s="47">
        <v>92</v>
      </c>
      <c r="M589" s="47">
        <f t="shared" si="66"/>
        <v>263.89603907552544</v>
      </c>
      <c r="N589" s="47">
        <v>94.2</v>
      </c>
      <c r="O589" s="47">
        <f>10^((N589-85)/10)*100</f>
        <v>831.76377110267174</v>
      </c>
      <c r="P589" s="47">
        <v>94.2</v>
      </c>
      <c r="Q589" s="47">
        <f t="shared" si="65"/>
        <v>831.76377110267174</v>
      </c>
      <c r="R589" s="46" t="s">
        <v>187</v>
      </c>
      <c r="S589" s="46" t="s">
        <v>242</v>
      </c>
      <c r="T589" s="46" t="s">
        <v>203</v>
      </c>
    </row>
    <row r="590" spans="1:20" s="81" customFormat="1" x14ac:dyDescent="0.25">
      <c r="A590" s="46" t="s">
        <v>1491</v>
      </c>
      <c r="B590" s="46" t="s">
        <v>1352</v>
      </c>
      <c r="C590" s="46" t="s">
        <v>1134</v>
      </c>
      <c r="D590" s="46" t="s">
        <v>1424</v>
      </c>
      <c r="E590" s="79">
        <v>39224</v>
      </c>
      <c r="F590" s="79">
        <v>39225</v>
      </c>
      <c r="G590" s="80" t="s">
        <v>203</v>
      </c>
      <c r="H590" s="46" t="s">
        <v>188</v>
      </c>
      <c r="I590" s="46" t="s">
        <v>203</v>
      </c>
      <c r="J590" s="46">
        <v>99.2</v>
      </c>
      <c r="K590" s="47">
        <f t="shared" si="64"/>
        <v>358.00014528405495</v>
      </c>
      <c r="L590" s="47">
        <v>99.5</v>
      </c>
      <c r="M590" s="47">
        <f t="shared" si="66"/>
        <v>746.39391733349851</v>
      </c>
      <c r="N590" s="47">
        <v>101.2</v>
      </c>
      <c r="O590" s="47">
        <f t="shared" ref="O590:O614" si="68">10^((N590-85)/10)*100</f>
        <v>4168.6938347033583</v>
      </c>
      <c r="P590" s="47">
        <v>101.2</v>
      </c>
      <c r="Q590" s="47">
        <f t="shared" si="65"/>
        <v>4168.6938347033583</v>
      </c>
      <c r="R590" s="46" t="s">
        <v>187</v>
      </c>
      <c r="S590" s="46" t="s">
        <v>242</v>
      </c>
      <c r="T590" s="46" t="s">
        <v>203</v>
      </c>
    </row>
    <row r="591" spans="1:20" s="81" customFormat="1" x14ac:dyDescent="0.25">
      <c r="A591" s="46" t="s">
        <v>1492</v>
      </c>
      <c r="B591" s="46" t="s">
        <v>1352</v>
      </c>
      <c r="C591" s="46" t="s">
        <v>1134</v>
      </c>
      <c r="D591" s="46" t="s">
        <v>1496</v>
      </c>
      <c r="E591" s="79">
        <v>39224</v>
      </c>
      <c r="F591" s="79">
        <v>39225</v>
      </c>
      <c r="G591" s="80" t="s">
        <v>203</v>
      </c>
      <c r="H591" s="46" t="s">
        <v>188</v>
      </c>
      <c r="I591" s="46" t="s">
        <v>203</v>
      </c>
      <c r="J591" s="46">
        <v>99.1</v>
      </c>
      <c r="K591" s="47">
        <f t="shared" si="64"/>
        <v>353.07155743697251</v>
      </c>
      <c r="L591" s="47">
        <v>99.2</v>
      </c>
      <c r="M591" s="47">
        <f t="shared" si="66"/>
        <v>715.98954831095693</v>
      </c>
      <c r="N591" s="47">
        <v>100.3</v>
      </c>
      <c r="O591" s="47">
        <f t="shared" si="68"/>
        <v>3388.4415613920255</v>
      </c>
      <c r="P591" s="47">
        <v>100.3</v>
      </c>
      <c r="Q591" s="47">
        <f t="shared" si="65"/>
        <v>3388.4415613920255</v>
      </c>
      <c r="R591" s="46" t="s">
        <v>187</v>
      </c>
      <c r="S591" s="46" t="s">
        <v>242</v>
      </c>
      <c r="T591" s="46" t="s">
        <v>203</v>
      </c>
    </row>
    <row r="592" spans="1:20" s="81" customFormat="1" x14ac:dyDescent="0.25">
      <c r="A592" s="46" t="s">
        <v>1493</v>
      </c>
      <c r="B592" s="46" t="s">
        <v>1352</v>
      </c>
      <c r="C592" s="46" t="s">
        <v>1134</v>
      </c>
      <c r="D592" s="46" t="s">
        <v>1496</v>
      </c>
      <c r="E592" s="79">
        <v>39224</v>
      </c>
      <c r="F592" s="79">
        <v>39225</v>
      </c>
      <c r="G592" s="80" t="s">
        <v>203</v>
      </c>
      <c r="H592" s="46" t="s">
        <v>188</v>
      </c>
      <c r="I592" s="46" t="s">
        <v>203</v>
      </c>
      <c r="J592" s="46">
        <v>99.2</v>
      </c>
      <c r="K592" s="47">
        <f t="shared" si="64"/>
        <v>358.00014528405495</v>
      </c>
      <c r="L592" s="47">
        <v>99.3</v>
      </c>
      <c r="M592" s="47">
        <f t="shared" si="66"/>
        <v>725.9841720978726</v>
      </c>
      <c r="N592" s="47">
        <v>100.2</v>
      </c>
      <c r="O592" s="47">
        <f t="shared" si="68"/>
        <v>3311.3112148259142</v>
      </c>
      <c r="P592" s="47">
        <v>100.2</v>
      </c>
      <c r="Q592" s="47">
        <f t="shared" si="65"/>
        <v>3311.3112148259142</v>
      </c>
      <c r="R592" s="46" t="s">
        <v>187</v>
      </c>
      <c r="S592" s="46" t="s">
        <v>242</v>
      </c>
      <c r="T592" s="46" t="s">
        <v>203</v>
      </c>
    </row>
    <row r="593" spans="1:20" s="81" customFormat="1" x14ac:dyDescent="0.25">
      <c r="A593" s="46" t="s">
        <v>1494</v>
      </c>
      <c r="B593" s="46" t="s">
        <v>1352</v>
      </c>
      <c r="C593" s="46" t="s">
        <v>1134</v>
      </c>
      <c r="D593" s="46" t="s">
        <v>1496</v>
      </c>
      <c r="E593" s="79">
        <v>39224</v>
      </c>
      <c r="F593" s="79">
        <v>39225</v>
      </c>
      <c r="G593" s="80" t="s">
        <v>203</v>
      </c>
      <c r="H593" s="46" t="s">
        <v>188</v>
      </c>
      <c r="I593" s="46" t="s">
        <v>203</v>
      </c>
      <c r="J593" s="46">
        <v>99.3</v>
      </c>
      <c r="K593" s="47">
        <f t="shared" si="64"/>
        <v>362.99753215403939</v>
      </c>
      <c r="L593" s="47">
        <v>99.4</v>
      </c>
      <c r="M593" s="47">
        <f t="shared" si="66"/>
        <v>736.11831259264898</v>
      </c>
      <c r="N593" s="47">
        <v>100</v>
      </c>
      <c r="O593" s="47">
        <f t="shared" si="68"/>
        <v>3162.2776601683804</v>
      </c>
      <c r="P593" s="47">
        <v>100</v>
      </c>
      <c r="Q593" s="47">
        <f t="shared" si="65"/>
        <v>3162.2776601683804</v>
      </c>
      <c r="R593" s="46" t="s">
        <v>187</v>
      </c>
      <c r="S593" s="46" t="s">
        <v>242</v>
      </c>
      <c r="T593" s="46" t="s">
        <v>203</v>
      </c>
    </row>
    <row r="594" spans="1:20" s="81" customFormat="1" x14ac:dyDescent="0.25">
      <c r="A594" s="46" t="s">
        <v>1495</v>
      </c>
      <c r="B594" s="46" t="s">
        <v>1352</v>
      </c>
      <c r="C594" s="46" t="s">
        <v>1134</v>
      </c>
      <c r="D594" s="46" t="s">
        <v>1496</v>
      </c>
      <c r="E594" s="79">
        <v>39224</v>
      </c>
      <c r="F594" s="79">
        <v>39225</v>
      </c>
      <c r="G594" s="80" t="s">
        <v>203</v>
      </c>
      <c r="H594" s="46" t="s">
        <v>188</v>
      </c>
      <c r="I594" s="46" t="s">
        <v>203</v>
      </c>
      <c r="J594" s="46">
        <v>98.5</v>
      </c>
      <c r="K594" s="47">
        <f t="shared" si="64"/>
        <v>324.89267187373184</v>
      </c>
      <c r="L594" s="47">
        <v>98.7</v>
      </c>
      <c r="M594" s="47">
        <f t="shared" si="66"/>
        <v>668.04287245092542</v>
      </c>
      <c r="N594" s="47">
        <v>99.9</v>
      </c>
      <c r="O594" s="47">
        <f t="shared" si="68"/>
        <v>3090.2954325135956</v>
      </c>
      <c r="P594" s="47">
        <v>99.9</v>
      </c>
      <c r="Q594" s="47">
        <f t="shared" si="65"/>
        <v>3090.2954325135956</v>
      </c>
      <c r="R594" s="46" t="s">
        <v>187</v>
      </c>
      <c r="S594" s="46" t="s">
        <v>242</v>
      </c>
      <c r="T594" s="46" t="s">
        <v>203</v>
      </c>
    </row>
    <row r="595" spans="1:20" s="81" customFormat="1" x14ac:dyDescent="0.25">
      <c r="A595" s="46" t="s">
        <v>71</v>
      </c>
      <c r="B595" s="46" t="s">
        <v>1352</v>
      </c>
      <c r="C595" s="46" t="s">
        <v>1134</v>
      </c>
      <c r="D595" s="46" t="s">
        <v>1496</v>
      </c>
      <c r="E595" s="79">
        <v>39224</v>
      </c>
      <c r="F595" s="79">
        <v>39225</v>
      </c>
      <c r="G595" s="80" t="s">
        <v>203</v>
      </c>
      <c r="H595" s="46" t="s">
        <v>188</v>
      </c>
      <c r="I595" s="46" t="s">
        <v>203</v>
      </c>
      <c r="J595" s="46">
        <v>96.4</v>
      </c>
      <c r="K595" s="47">
        <f t="shared" si="64"/>
        <v>242.83431340245366</v>
      </c>
      <c r="L595" s="47">
        <v>96.6</v>
      </c>
      <c r="M595" s="47">
        <f t="shared" si="66"/>
        <v>499.31483932660285</v>
      </c>
      <c r="N595" s="47">
        <v>98.8</v>
      </c>
      <c r="O595" s="47">
        <f t="shared" si="68"/>
        <v>2398.8329190194895</v>
      </c>
      <c r="P595" s="47">
        <v>98.8</v>
      </c>
      <c r="Q595" s="47">
        <f t="shared" si="65"/>
        <v>2398.8329190194895</v>
      </c>
      <c r="R595" s="46" t="s">
        <v>187</v>
      </c>
      <c r="S595" s="46" t="s">
        <v>242</v>
      </c>
      <c r="T595" s="46" t="s">
        <v>203</v>
      </c>
    </row>
    <row r="596" spans="1:20" s="81" customFormat="1" x14ac:dyDescent="0.25">
      <c r="A596" s="46" t="s">
        <v>71</v>
      </c>
      <c r="B596" s="46" t="s">
        <v>1352</v>
      </c>
      <c r="C596" s="46" t="s">
        <v>1135</v>
      </c>
      <c r="D596" s="46" t="s">
        <v>1496</v>
      </c>
      <c r="E596" s="79">
        <v>39224</v>
      </c>
      <c r="F596" s="79">
        <v>39225</v>
      </c>
      <c r="G596" s="80" t="s">
        <v>203</v>
      </c>
      <c r="H596" s="46" t="s">
        <v>188</v>
      </c>
      <c r="I596" s="46" t="s">
        <v>203</v>
      </c>
      <c r="J596" s="46">
        <v>92.3</v>
      </c>
      <c r="K596" s="47">
        <f t="shared" si="64"/>
        <v>137.55323248718852</v>
      </c>
      <c r="L596" s="47">
        <v>93.5</v>
      </c>
      <c r="M596" s="47">
        <f t="shared" si="66"/>
        <v>324.89267187373184</v>
      </c>
      <c r="N596" s="47">
        <v>96.8</v>
      </c>
      <c r="O596" s="47">
        <f t="shared" si="68"/>
        <v>1513.5612484362073</v>
      </c>
      <c r="P596" s="83">
        <v>96.8</v>
      </c>
      <c r="Q596" s="82">
        <f t="shared" si="65"/>
        <v>1513.5612484362073</v>
      </c>
      <c r="R596" s="46" t="s">
        <v>187</v>
      </c>
      <c r="S596" s="46" t="s">
        <v>242</v>
      </c>
      <c r="T596" s="46" t="s">
        <v>203</v>
      </c>
    </row>
    <row r="597" spans="1:20" s="81" customFormat="1" x14ac:dyDescent="0.25">
      <c r="A597" s="46" t="s">
        <v>71</v>
      </c>
      <c r="B597" s="46" t="s">
        <v>1352</v>
      </c>
      <c r="C597" s="46" t="s">
        <v>1135</v>
      </c>
      <c r="D597" s="46" t="s">
        <v>1496</v>
      </c>
      <c r="E597" s="79">
        <v>39224</v>
      </c>
      <c r="F597" s="79">
        <v>39225</v>
      </c>
      <c r="G597" s="80" t="s">
        <v>203</v>
      </c>
      <c r="H597" s="46" t="s">
        <v>188</v>
      </c>
      <c r="I597" s="46" t="s">
        <v>203</v>
      </c>
      <c r="J597" s="46">
        <v>91.9</v>
      </c>
      <c r="K597" s="47">
        <f t="shared" si="64"/>
        <v>130.13344362029457</v>
      </c>
      <c r="L597" s="47">
        <v>93.2</v>
      </c>
      <c r="M597" s="47">
        <f t="shared" si="66"/>
        <v>311.65816331334815</v>
      </c>
      <c r="N597" s="47">
        <v>95.4</v>
      </c>
      <c r="O597" s="47">
        <f t="shared" si="68"/>
        <v>1096.4781961431863</v>
      </c>
      <c r="P597" s="83">
        <v>95.4</v>
      </c>
      <c r="Q597" s="82">
        <f t="shared" si="65"/>
        <v>1096.4781961431863</v>
      </c>
      <c r="R597" s="46" t="s">
        <v>187</v>
      </c>
      <c r="S597" s="46" t="s">
        <v>242</v>
      </c>
      <c r="T597" s="46" t="s">
        <v>203</v>
      </c>
    </row>
    <row r="598" spans="1:20" s="81" customFormat="1" x14ac:dyDescent="0.25">
      <c r="A598" s="46" t="s">
        <v>71</v>
      </c>
      <c r="B598" s="46" t="s">
        <v>1352</v>
      </c>
      <c r="C598" s="46" t="s">
        <v>1136</v>
      </c>
      <c r="D598" s="46" t="s">
        <v>1496</v>
      </c>
      <c r="E598" s="79">
        <v>39224</v>
      </c>
      <c r="F598" s="79">
        <v>39225</v>
      </c>
      <c r="G598" s="80" t="s">
        <v>203</v>
      </c>
      <c r="H598" s="46" t="s">
        <v>188</v>
      </c>
      <c r="I598" s="46" t="s">
        <v>203</v>
      </c>
      <c r="J598" s="46">
        <v>65.2</v>
      </c>
      <c r="K598" s="47">
        <f t="shared" si="64"/>
        <v>3.2130948055943374</v>
      </c>
      <c r="L598" s="47">
        <v>81.400000000000006</v>
      </c>
      <c r="M598" s="47">
        <f t="shared" si="66"/>
        <v>60.710400030982278</v>
      </c>
      <c r="N598" s="47">
        <v>83.4</v>
      </c>
      <c r="O598" s="47">
        <f t="shared" si="68"/>
        <v>69.183097091893742</v>
      </c>
      <c r="P598" s="84">
        <v>83.7</v>
      </c>
      <c r="Q598" s="82">
        <f t="shared" si="65"/>
        <v>74.131024130091788</v>
      </c>
      <c r="R598" s="46" t="s">
        <v>187</v>
      </c>
      <c r="S598" s="46" t="s">
        <v>242</v>
      </c>
      <c r="T598" s="46" t="s">
        <v>203</v>
      </c>
    </row>
    <row r="599" spans="1:20" s="81" customFormat="1" x14ac:dyDescent="0.25">
      <c r="A599" s="46" t="s">
        <v>71</v>
      </c>
      <c r="B599" s="46" t="s">
        <v>1352</v>
      </c>
      <c r="C599" s="46" t="s">
        <v>227</v>
      </c>
      <c r="D599" s="46" t="s">
        <v>1496</v>
      </c>
      <c r="E599" s="79">
        <v>39224</v>
      </c>
      <c r="F599" s="79">
        <v>39225</v>
      </c>
      <c r="G599" s="80" t="s">
        <v>203</v>
      </c>
      <c r="H599" s="46" t="s">
        <v>188</v>
      </c>
      <c r="I599" s="46" t="s">
        <v>203</v>
      </c>
      <c r="J599" s="46">
        <v>92.9</v>
      </c>
      <c r="K599" s="47">
        <f t="shared" si="64"/>
        <v>149.48362406775593</v>
      </c>
      <c r="L599" s="47">
        <v>93.3</v>
      </c>
      <c r="M599" s="47">
        <f t="shared" si="66"/>
        <v>316.00865432231092</v>
      </c>
      <c r="N599" s="47">
        <v>96.4</v>
      </c>
      <c r="O599" s="47">
        <f t="shared" si="68"/>
        <v>1380.384264602887</v>
      </c>
      <c r="P599" s="47">
        <v>96.4</v>
      </c>
      <c r="Q599" s="82">
        <f t="shared" si="65"/>
        <v>1380.384264602887</v>
      </c>
      <c r="R599" s="46" t="s">
        <v>187</v>
      </c>
      <c r="S599" s="46" t="s">
        <v>242</v>
      </c>
      <c r="T599" s="46" t="s">
        <v>203</v>
      </c>
    </row>
    <row r="600" spans="1:20" s="81" customFormat="1" x14ac:dyDescent="0.25">
      <c r="A600" s="46" t="s">
        <v>71</v>
      </c>
      <c r="B600" s="46" t="s">
        <v>1352</v>
      </c>
      <c r="C600" s="46" t="s">
        <v>1137</v>
      </c>
      <c r="D600" s="46" t="s">
        <v>1496</v>
      </c>
      <c r="E600" s="79">
        <v>39224</v>
      </c>
      <c r="F600" s="79">
        <v>39225</v>
      </c>
      <c r="G600" s="80" t="s">
        <v>203</v>
      </c>
      <c r="H600" s="46" t="s">
        <v>188</v>
      </c>
      <c r="I600" s="46" t="s">
        <v>203</v>
      </c>
      <c r="J600" s="46">
        <v>95.6</v>
      </c>
      <c r="K600" s="47">
        <f t="shared" si="64"/>
        <v>217.34332031344707</v>
      </c>
      <c r="L600" s="47">
        <v>96.1</v>
      </c>
      <c r="M600" s="47">
        <f t="shared" si="66"/>
        <v>465.87791722379734</v>
      </c>
      <c r="N600" s="47">
        <v>98.4</v>
      </c>
      <c r="O600" s="47">
        <f t="shared" si="68"/>
        <v>2187.7616239495555</v>
      </c>
      <c r="P600" s="47">
        <v>98.4</v>
      </c>
      <c r="Q600" s="82">
        <f t="shared" si="65"/>
        <v>2187.7616239495555</v>
      </c>
      <c r="R600" s="46" t="s">
        <v>187</v>
      </c>
      <c r="S600" s="46" t="s">
        <v>242</v>
      </c>
      <c r="T600" s="46" t="s">
        <v>203</v>
      </c>
    </row>
    <row r="601" spans="1:20" s="81" customFormat="1" x14ac:dyDescent="0.25">
      <c r="A601" s="46" t="s">
        <v>71</v>
      </c>
      <c r="B601" s="46" t="s">
        <v>1352</v>
      </c>
      <c r="C601" s="46" t="s">
        <v>1137</v>
      </c>
      <c r="D601" s="46" t="s">
        <v>1496</v>
      </c>
      <c r="E601" s="79">
        <v>39224</v>
      </c>
      <c r="F601" s="79">
        <v>39225</v>
      </c>
      <c r="G601" s="80" t="s">
        <v>203</v>
      </c>
      <c r="H601" s="46" t="s">
        <v>188</v>
      </c>
      <c r="I601" s="46" t="s">
        <v>203</v>
      </c>
      <c r="J601" s="46">
        <v>93.9</v>
      </c>
      <c r="K601" s="47">
        <f t="shared" si="64"/>
        <v>171.71107781970181</v>
      </c>
      <c r="L601" s="47">
        <v>94.5</v>
      </c>
      <c r="M601" s="47">
        <f t="shared" si="66"/>
        <v>373.2025578793469</v>
      </c>
      <c r="N601" s="47">
        <v>97.4</v>
      </c>
      <c r="O601" s="47">
        <f t="shared" si="68"/>
        <v>1737.8008287493788</v>
      </c>
      <c r="P601" s="47">
        <v>97.4</v>
      </c>
      <c r="Q601" s="82">
        <f t="shared" si="65"/>
        <v>1737.8008287493788</v>
      </c>
      <c r="R601" s="46" t="s">
        <v>187</v>
      </c>
      <c r="S601" s="46" t="s">
        <v>242</v>
      </c>
      <c r="T601" s="46" t="s">
        <v>203</v>
      </c>
    </row>
    <row r="602" spans="1:20" s="81" customFormat="1" x14ac:dyDescent="0.25">
      <c r="A602" s="46" t="s">
        <v>71</v>
      </c>
      <c r="B602" s="46" t="s">
        <v>1352</v>
      </c>
      <c r="C602" s="46" t="s">
        <v>1138</v>
      </c>
      <c r="D602" s="46" t="s">
        <v>1496</v>
      </c>
      <c r="E602" s="79">
        <v>39224</v>
      </c>
      <c r="F602" s="79">
        <v>39225</v>
      </c>
      <c r="G602" s="80" t="s">
        <v>203</v>
      </c>
      <c r="H602" s="46" t="s">
        <v>188</v>
      </c>
      <c r="I602" s="46" t="s">
        <v>203</v>
      </c>
      <c r="J602" s="46">
        <v>91.6</v>
      </c>
      <c r="K602" s="47">
        <f t="shared" si="64"/>
        <v>124.83245556275411</v>
      </c>
      <c r="L602" s="47">
        <v>93.4</v>
      </c>
      <c r="M602" s="47">
        <f t="shared" si="66"/>
        <v>320.41987459893664</v>
      </c>
      <c r="N602" s="47">
        <v>97.9</v>
      </c>
      <c r="O602" s="47">
        <f t="shared" si="68"/>
        <v>1949.8445997580482</v>
      </c>
      <c r="P602" s="47">
        <v>97.9</v>
      </c>
      <c r="Q602" s="82">
        <f t="shared" si="65"/>
        <v>1949.8445997580482</v>
      </c>
      <c r="R602" s="46" t="s">
        <v>187</v>
      </c>
      <c r="S602" s="46" t="s">
        <v>242</v>
      </c>
      <c r="T602" s="46" t="s">
        <v>203</v>
      </c>
    </row>
    <row r="603" spans="1:20" s="81" customFormat="1" x14ac:dyDescent="0.25">
      <c r="A603" s="46" t="s">
        <v>71</v>
      </c>
      <c r="B603" s="46" t="s">
        <v>1352</v>
      </c>
      <c r="C603" s="46" t="s">
        <v>1138</v>
      </c>
      <c r="D603" s="46" t="s">
        <v>1496</v>
      </c>
      <c r="E603" s="79">
        <v>39224</v>
      </c>
      <c r="F603" s="79">
        <v>39225</v>
      </c>
      <c r="G603" s="80" t="s">
        <v>203</v>
      </c>
      <c r="H603" s="46" t="s">
        <v>188</v>
      </c>
      <c r="I603" s="46" t="s">
        <v>203</v>
      </c>
      <c r="J603" s="46">
        <v>90.2</v>
      </c>
      <c r="K603" s="47">
        <f t="shared" si="64"/>
        <v>102.81132096539349</v>
      </c>
      <c r="L603" s="47">
        <v>91.9</v>
      </c>
      <c r="M603" s="47">
        <f t="shared" si="66"/>
        <v>260.26298241838731</v>
      </c>
      <c r="N603" s="47">
        <v>95.3</v>
      </c>
      <c r="O603" s="47">
        <f t="shared" si="68"/>
        <v>1071.5193052376064</v>
      </c>
      <c r="P603" s="47">
        <v>95.3</v>
      </c>
      <c r="Q603" s="82">
        <f t="shared" si="65"/>
        <v>1071.5193052376064</v>
      </c>
      <c r="R603" s="46" t="s">
        <v>187</v>
      </c>
      <c r="S603" s="46" t="s">
        <v>242</v>
      </c>
      <c r="T603" s="46" t="s">
        <v>203</v>
      </c>
    </row>
    <row r="604" spans="1:20" s="81" customFormat="1" x14ac:dyDescent="0.25">
      <c r="A604" s="46" t="s">
        <v>71</v>
      </c>
      <c r="B604" s="46" t="s">
        <v>1352</v>
      </c>
      <c r="C604" s="46" t="s">
        <v>1139</v>
      </c>
      <c r="D604" s="46" t="s">
        <v>1496</v>
      </c>
      <c r="E604" s="79">
        <v>39224</v>
      </c>
      <c r="F604" s="79">
        <v>39225</v>
      </c>
      <c r="G604" s="80" t="s">
        <v>203</v>
      </c>
      <c r="H604" s="46" t="s">
        <v>188</v>
      </c>
      <c r="I604" s="46" t="s">
        <v>203</v>
      </c>
      <c r="J604" s="46">
        <v>94.2</v>
      </c>
      <c r="K604" s="47">
        <f t="shared" si="64"/>
        <v>179.00275824660821</v>
      </c>
      <c r="L604" s="47">
        <v>95.1</v>
      </c>
      <c r="M604" s="47">
        <f t="shared" si="66"/>
        <v>405.57150024342076</v>
      </c>
      <c r="N604" s="47">
        <v>97.1</v>
      </c>
      <c r="O604" s="47">
        <f t="shared" si="68"/>
        <v>1621.8100973589283</v>
      </c>
      <c r="P604" s="47">
        <v>97.1</v>
      </c>
      <c r="Q604" s="82">
        <f t="shared" si="65"/>
        <v>1621.8100973589283</v>
      </c>
      <c r="R604" s="46" t="s">
        <v>187</v>
      </c>
      <c r="S604" s="46" t="s">
        <v>242</v>
      </c>
      <c r="T604" s="46" t="s">
        <v>203</v>
      </c>
    </row>
    <row r="605" spans="1:20" s="81" customFormat="1" x14ac:dyDescent="0.25">
      <c r="A605" s="46" t="s">
        <v>71</v>
      </c>
      <c r="B605" s="46" t="s">
        <v>1352</v>
      </c>
      <c r="C605" s="46" t="s">
        <v>1140</v>
      </c>
      <c r="D605" s="46" t="s">
        <v>1496</v>
      </c>
      <c r="E605" s="79">
        <v>39224</v>
      </c>
      <c r="F605" s="79">
        <v>39225</v>
      </c>
      <c r="G605" s="80" t="s">
        <v>203</v>
      </c>
      <c r="H605" s="46" t="s">
        <v>188</v>
      </c>
      <c r="I605" s="46" t="s">
        <v>203</v>
      </c>
      <c r="J605" s="46">
        <v>101.6</v>
      </c>
      <c r="K605" s="47">
        <f t="shared" si="64"/>
        <v>499.31483932660285</v>
      </c>
      <c r="L605" s="47">
        <v>101.7</v>
      </c>
      <c r="M605" s="47">
        <f t="shared" si="66"/>
        <v>1012.5545339013356</v>
      </c>
      <c r="N605" s="47">
        <v>104.1</v>
      </c>
      <c r="O605" s="47">
        <f t="shared" si="68"/>
        <v>8128.3051616409894</v>
      </c>
      <c r="P605" s="47">
        <v>104.1</v>
      </c>
      <c r="Q605" s="82">
        <f t="shared" si="65"/>
        <v>8128.3051616409894</v>
      </c>
      <c r="R605" s="46" t="s">
        <v>187</v>
      </c>
      <c r="S605" s="46" t="s">
        <v>242</v>
      </c>
      <c r="T605" s="46" t="s">
        <v>203</v>
      </c>
    </row>
    <row r="606" spans="1:20" s="81" customFormat="1" x14ac:dyDescent="0.25">
      <c r="A606" s="46" t="s">
        <v>71</v>
      </c>
      <c r="B606" s="46" t="s">
        <v>1352</v>
      </c>
      <c r="C606" s="46" t="s">
        <v>1140</v>
      </c>
      <c r="D606" s="46" t="s">
        <v>1496</v>
      </c>
      <c r="E606" s="79">
        <v>39224</v>
      </c>
      <c r="F606" s="79">
        <v>39225</v>
      </c>
      <c r="G606" s="80" t="s">
        <v>203</v>
      </c>
      <c r="H606" s="46" t="s">
        <v>188</v>
      </c>
      <c r="I606" s="46" t="s">
        <v>203</v>
      </c>
      <c r="J606" s="46">
        <v>102</v>
      </c>
      <c r="K606" s="47">
        <f t="shared" si="64"/>
        <v>527.78415960925486</v>
      </c>
      <c r="L606" s="47">
        <v>102</v>
      </c>
      <c r="M606" s="47">
        <f t="shared" si="66"/>
        <v>1055.5524823725239</v>
      </c>
      <c r="N606" s="47">
        <v>103.2</v>
      </c>
      <c r="O606" s="47">
        <f t="shared" si="68"/>
        <v>6606.9344800759682</v>
      </c>
      <c r="P606" s="47">
        <v>103.2</v>
      </c>
      <c r="Q606" s="82">
        <f t="shared" si="65"/>
        <v>6606.9344800759682</v>
      </c>
      <c r="R606" s="46" t="s">
        <v>187</v>
      </c>
      <c r="S606" s="46" t="s">
        <v>242</v>
      </c>
      <c r="T606" s="46" t="s">
        <v>203</v>
      </c>
    </row>
    <row r="607" spans="1:20" s="81" customFormat="1" x14ac:dyDescent="0.25">
      <c r="A607" s="46" t="s">
        <v>71</v>
      </c>
      <c r="B607" s="46" t="s">
        <v>1352</v>
      </c>
      <c r="C607" s="46" t="s">
        <v>1140</v>
      </c>
      <c r="D607" s="46" t="s">
        <v>1496</v>
      </c>
      <c r="E607" s="79">
        <v>39224</v>
      </c>
      <c r="F607" s="79">
        <v>39225</v>
      </c>
      <c r="G607" s="80" t="s">
        <v>203</v>
      </c>
      <c r="H607" s="46" t="s">
        <v>188</v>
      </c>
      <c r="I607" s="46" t="s">
        <v>203</v>
      </c>
      <c r="J607" s="46">
        <v>97.8</v>
      </c>
      <c r="K607" s="47">
        <f t="shared" si="64"/>
        <v>294.84694246003636</v>
      </c>
      <c r="L607" s="47">
        <v>98.1</v>
      </c>
      <c r="M607" s="47">
        <f t="shared" si="66"/>
        <v>614.7259080633479</v>
      </c>
      <c r="N607" s="47">
        <v>100.4</v>
      </c>
      <c r="O607" s="47">
        <f t="shared" si="68"/>
        <v>3467.368504525321</v>
      </c>
      <c r="P607" s="47">
        <v>100.4</v>
      </c>
      <c r="Q607" s="82">
        <f t="shared" si="65"/>
        <v>3467.368504525321</v>
      </c>
      <c r="R607" s="46" t="s">
        <v>187</v>
      </c>
      <c r="S607" s="46" t="s">
        <v>242</v>
      </c>
      <c r="T607" s="46" t="s">
        <v>203</v>
      </c>
    </row>
    <row r="608" spans="1:20" s="81" customFormat="1" x14ac:dyDescent="0.25">
      <c r="A608" s="46" t="s">
        <v>71</v>
      </c>
      <c r="B608" s="46" t="s">
        <v>1352</v>
      </c>
      <c r="C608" s="46" t="s">
        <v>1140</v>
      </c>
      <c r="D608" s="46" t="s">
        <v>1496</v>
      </c>
      <c r="E608" s="79">
        <v>39224</v>
      </c>
      <c r="F608" s="79">
        <v>39225</v>
      </c>
      <c r="G608" s="80" t="s">
        <v>203</v>
      </c>
      <c r="H608" s="46" t="s">
        <v>188</v>
      </c>
      <c r="I608" s="46" t="s">
        <v>203</v>
      </c>
      <c r="J608" s="46">
        <v>98.3</v>
      </c>
      <c r="K608" s="47">
        <f t="shared" si="64"/>
        <v>316.00865432231092</v>
      </c>
      <c r="L608" s="47">
        <v>98.4</v>
      </c>
      <c r="M608" s="47">
        <f t="shared" si="66"/>
        <v>640.83013458532298</v>
      </c>
      <c r="N608" s="47">
        <v>100.3</v>
      </c>
      <c r="O608" s="47">
        <f t="shared" si="68"/>
        <v>3388.4415613920255</v>
      </c>
      <c r="P608" s="47">
        <v>100.3</v>
      </c>
      <c r="Q608" s="82">
        <f t="shared" si="65"/>
        <v>3388.4415613920255</v>
      </c>
      <c r="R608" s="46" t="s">
        <v>187</v>
      </c>
      <c r="S608" s="46" t="s">
        <v>242</v>
      </c>
      <c r="T608" s="46" t="s">
        <v>203</v>
      </c>
    </row>
    <row r="609" spans="1:20" s="81" customFormat="1" x14ac:dyDescent="0.25">
      <c r="A609" s="46" t="s">
        <v>71</v>
      </c>
      <c r="B609" s="46" t="s">
        <v>1352</v>
      </c>
      <c r="C609" s="46" t="s">
        <v>1140</v>
      </c>
      <c r="D609" s="46" t="s">
        <v>1496</v>
      </c>
      <c r="E609" s="79">
        <v>39224</v>
      </c>
      <c r="F609" s="79">
        <v>39225</v>
      </c>
      <c r="G609" s="80" t="s">
        <v>203</v>
      </c>
      <c r="H609" s="46" t="s">
        <v>188</v>
      </c>
      <c r="I609" s="46" t="s">
        <v>203</v>
      </c>
      <c r="J609" s="46">
        <v>96.8</v>
      </c>
      <c r="K609" s="47">
        <f t="shared" si="64"/>
        <v>256.67994205069436</v>
      </c>
      <c r="L609" s="47">
        <v>97.2</v>
      </c>
      <c r="M609" s="47">
        <f t="shared" si="66"/>
        <v>542.62186634037585</v>
      </c>
      <c r="N609" s="47">
        <v>99.3</v>
      </c>
      <c r="O609" s="47">
        <f t="shared" si="68"/>
        <v>2691.5348039269147</v>
      </c>
      <c r="P609" s="47">
        <v>99.3</v>
      </c>
      <c r="Q609" s="82">
        <f t="shared" si="65"/>
        <v>2691.5348039269147</v>
      </c>
      <c r="R609" s="46" t="s">
        <v>187</v>
      </c>
      <c r="S609" s="46" t="s">
        <v>242</v>
      </c>
      <c r="T609" s="46" t="s">
        <v>203</v>
      </c>
    </row>
    <row r="610" spans="1:20" s="81" customFormat="1" x14ac:dyDescent="0.25">
      <c r="A610" s="46" t="s">
        <v>71</v>
      </c>
      <c r="B610" s="46" t="s">
        <v>1352</v>
      </c>
      <c r="C610" s="46" t="s">
        <v>1140</v>
      </c>
      <c r="D610" s="46" t="s">
        <v>1496</v>
      </c>
      <c r="E610" s="79">
        <v>39224</v>
      </c>
      <c r="F610" s="79">
        <v>39225</v>
      </c>
      <c r="G610" s="80" t="s">
        <v>203</v>
      </c>
      <c r="H610" s="46" t="s">
        <v>188</v>
      </c>
      <c r="I610" s="46" t="s">
        <v>203</v>
      </c>
      <c r="J610" s="46">
        <v>97.1</v>
      </c>
      <c r="K610" s="47">
        <f t="shared" si="64"/>
        <v>267.57981020827327</v>
      </c>
      <c r="L610" s="47">
        <v>97.3</v>
      </c>
      <c r="M610" s="47">
        <f t="shared" si="66"/>
        <v>550.19642022236997</v>
      </c>
      <c r="N610" s="47">
        <v>98.9</v>
      </c>
      <c r="O610" s="47">
        <f t="shared" si="68"/>
        <v>2454.7089156850348</v>
      </c>
      <c r="P610" s="47">
        <v>98.9</v>
      </c>
      <c r="Q610" s="82">
        <f t="shared" si="65"/>
        <v>2454.7089156850348</v>
      </c>
      <c r="R610" s="46" t="s">
        <v>187</v>
      </c>
      <c r="S610" s="46" t="s">
        <v>242</v>
      </c>
      <c r="T610" s="46" t="s">
        <v>203</v>
      </c>
    </row>
    <row r="611" spans="1:20" s="81" customFormat="1" x14ac:dyDescent="0.25">
      <c r="A611" s="46" t="s">
        <v>71</v>
      </c>
      <c r="B611" s="46" t="s">
        <v>1352</v>
      </c>
      <c r="C611" s="46" t="s">
        <v>1141</v>
      </c>
      <c r="D611" s="46" t="s">
        <v>1496</v>
      </c>
      <c r="E611" s="79">
        <v>39224</v>
      </c>
      <c r="F611" s="79">
        <v>39225</v>
      </c>
      <c r="G611" s="80" t="s">
        <v>203</v>
      </c>
      <c r="H611" s="46" t="s">
        <v>188</v>
      </c>
      <c r="I611" s="46" t="s">
        <v>203</v>
      </c>
      <c r="J611" s="46">
        <v>96.6</v>
      </c>
      <c r="K611" s="47">
        <f t="shared" si="64"/>
        <v>249.66116536630571</v>
      </c>
      <c r="L611" s="47">
        <v>96.6</v>
      </c>
      <c r="M611" s="47">
        <f t="shared" si="66"/>
        <v>499.31483932660285</v>
      </c>
      <c r="N611" s="47">
        <v>97.7</v>
      </c>
      <c r="O611" s="47">
        <f t="shared" si="68"/>
        <v>1862.0871366628687</v>
      </c>
      <c r="P611" s="47">
        <v>97.7</v>
      </c>
      <c r="Q611" s="82">
        <f t="shared" si="65"/>
        <v>1862.0871366628687</v>
      </c>
      <c r="R611" s="46" t="s">
        <v>187</v>
      </c>
      <c r="S611" s="46" t="s">
        <v>242</v>
      </c>
      <c r="T611" s="46" t="s">
        <v>203</v>
      </c>
    </row>
    <row r="612" spans="1:20" s="81" customFormat="1" x14ac:dyDescent="0.25">
      <c r="A612" s="46" t="s">
        <v>71</v>
      </c>
      <c r="B612" s="46" t="s">
        <v>1352</v>
      </c>
      <c r="C612" s="46" t="s">
        <v>1141</v>
      </c>
      <c r="D612" s="46" t="s">
        <v>1496</v>
      </c>
      <c r="E612" s="79">
        <v>39224</v>
      </c>
      <c r="F612" s="79">
        <v>39225</v>
      </c>
      <c r="G612" s="80" t="s">
        <v>203</v>
      </c>
      <c r="H612" s="46" t="s">
        <v>188</v>
      </c>
      <c r="I612" s="46" t="s">
        <v>203</v>
      </c>
      <c r="J612" s="46">
        <v>94</v>
      </c>
      <c r="K612" s="47">
        <f t="shared" si="64"/>
        <v>174.1080228964872</v>
      </c>
      <c r="L612" s="47">
        <v>94.4</v>
      </c>
      <c r="M612" s="47">
        <f t="shared" si="66"/>
        <v>368.06467842456476</v>
      </c>
      <c r="N612" s="47">
        <v>95.7</v>
      </c>
      <c r="O612" s="47">
        <f t="shared" si="68"/>
        <v>1174.8975549395307</v>
      </c>
      <c r="P612" s="47">
        <v>95.7</v>
      </c>
      <c r="Q612" s="82">
        <f t="shared" si="65"/>
        <v>1174.8975549395307</v>
      </c>
      <c r="R612" s="46" t="s">
        <v>187</v>
      </c>
      <c r="S612" s="46" t="s">
        <v>242</v>
      </c>
      <c r="T612" s="46" t="s">
        <v>203</v>
      </c>
    </row>
    <row r="613" spans="1:20" s="81" customFormat="1" x14ac:dyDescent="0.25">
      <c r="A613" s="46" t="s">
        <v>71</v>
      </c>
      <c r="B613" s="46" t="s">
        <v>1352</v>
      </c>
      <c r="C613" s="46" t="s">
        <v>1142</v>
      </c>
      <c r="D613" s="46" t="s">
        <v>1496</v>
      </c>
      <c r="E613" s="79">
        <v>39224</v>
      </c>
      <c r="F613" s="79">
        <v>39225</v>
      </c>
      <c r="G613" s="80" t="s">
        <v>203</v>
      </c>
      <c r="H613" s="46" t="s">
        <v>188</v>
      </c>
      <c r="I613" s="46" t="s">
        <v>203</v>
      </c>
      <c r="J613" s="46">
        <v>95.3</v>
      </c>
      <c r="K613" s="47">
        <f t="shared" si="64"/>
        <v>208.489836433243</v>
      </c>
      <c r="L613" s="47">
        <v>95.4</v>
      </c>
      <c r="M613" s="47">
        <f t="shared" si="66"/>
        <v>422.79402197927158</v>
      </c>
      <c r="N613" s="47">
        <v>96.1</v>
      </c>
      <c r="O613" s="47">
        <f t="shared" si="68"/>
        <v>1288.2495516931324</v>
      </c>
      <c r="P613" s="47">
        <v>96.1</v>
      </c>
      <c r="Q613" s="82">
        <f t="shared" si="65"/>
        <v>1288.2495516931324</v>
      </c>
      <c r="R613" s="46" t="s">
        <v>187</v>
      </c>
      <c r="S613" s="46" t="s">
        <v>242</v>
      </c>
      <c r="T613" s="46" t="s">
        <v>203</v>
      </c>
    </row>
    <row r="614" spans="1:20" s="81" customFormat="1" x14ac:dyDescent="0.25">
      <c r="A614" s="46" t="s">
        <v>71</v>
      </c>
      <c r="B614" s="46" t="s">
        <v>1352</v>
      </c>
      <c r="C614" s="46" t="s">
        <v>1142</v>
      </c>
      <c r="D614" s="46" t="s">
        <v>1496</v>
      </c>
      <c r="E614" s="79">
        <v>39224</v>
      </c>
      <c r="F614" s="79">
        <v>39225</v>
      </c>
      <c r="G614" s="80" t="s">
        <v>203</v>
      </c>
      <c r="H614" s="46" t="s">
        <v>188</v>
      </c>
      <c r="I614" s="46" t="s">
        <v>203</v>
      </c>
      <c r="J614" s="46">
        <v>92.3</v>
      </c>
      <c r="K614" s="47">
        <f t="shared" si="64"/>
        <v>137.55323248718852</v>
      </c>
      <c r="L614" s="47">
        <v>93.1</v>
      </c>
      <c r="M614" s="47">
        <f t="shared" si="66"/>
        <v>307.36756551224551</v>
      </c>
      <c r="N614" s="47">
        <v>94</v>
      </c>
      <c r="O614" s="47">
        <f t="shared" si="68"/>
        <v>794.32823472428174</v>
      </c>
      <c r="P614" s="47">
        <v>94</v>
      </c>
      <c r="Q614" s="82">
        <f t="shared" si="65"/>
        <v>794.32823472428174</v>
      </c>
      <c r="R614" s="46" t="s">
        <v>187</v>
      </c>
      <c r="S614" s="46" t="s">
        <v>242</v>
      </c>
      <c r="T614" s="46" t="s">
        <v>203</v>
      </c>
    </row>
    <row r="615" spans="1:20" ht="30" x14ac:dyDescent="0.25">
      <c r="A615" s="18" t="s">
        <v>70</v>
      </c>
      <c r="B615" s="45" t="s">
        <v>926</v>
      </c>
      <c r="C615" s="45" t="s">
        <v>26</v>
      </c>
      <c r="D615" s="18" t="s">
        <v>634</v>
      </c>
      <c r="E615" s="48">
        <v>39168</v>
      </c>
      <c r="F615" s="48">
        <v>39169</v>
      </c>
      <c r="G615" s="49" t="s">
        <v>203</v>
      </c>
      <c r="H615" s="45" t="s">
        <v>211</v>
      </c>
      <c r="I615" s="54">
        <v>0.15694444444444444</v>
      </c>
      <c r="J615" s="51">
        <f t="shared" ref="J615:J629" si="69">16.61*LOG10(K615/100)+90</f>
        <v>75.970131582294684</v>
      </c>
      <c r="K615" s="51">
        <v>14.3</v>
      </c>
      <c r="L615" s="51">
        <f t="shared" ref="L615:L629" si="70">16.61*LOG10(M615/100)+90</f>
        <v>79.614570027227828</v>
      </c>
      <c r="M615" s="51">
        <v>23.7</v>
      </c>
      <c r="N615" s="51">
        <f t="shared" ref="N615:N629" si="71">10*LOG10(O615/100)+85</f>
        <v>85.119931146592563</v>
      </c>
      <c r="O615" s="51">
        <v>102.8</v>
      </c>
      <c r="P615" s="51">
        <f t="shared" ref="P615:P629" si="72">10*LOG10(Q615/100)+85</f>
        <v>85.216027160282422</v>
      </c>
      <c r="Q615" s="44">
        <v>105.1</v>
      </c>
      <c r="R615" s="18" t="s">
        <v>189</v>
      </c>
      <c r="S615" s="18" t="s">
        <v>453</v>
      </c>
      <c r="T615" s="18" t="s">
        <v>189</v>
      </c>
    </row>
    <row r="616" spans="1:20" ht="30" x14ac:dyDescent="0.25">
      <c r="A616" s="18" t="s">
        <v>70</v>
      </c>
      <c r="B616" s="45" t="s">
        <v>926</v>
      </c>
      <c r="C616" s="45" t="s">
        <v>26</v>
      </c>
      <c r="D616" s="18" t="s">
        <v>634</v>
      </c>
      <c r="E616" s="48">
        <v>39168</v>
      </c>
      <c r="F616" s="48">
        <v>39169</v>
      </c>
      <c r="G616" s="49" t="s">
        <v>203</v>
      </c>
      <c r="H616" s="45" t="s">
        <v>211</v>
      </c>
      <c r="I616" s="54">
        <v>0.14930555555555555</v>
      </c>
      <c r="J616" s="51">
        <f t="shared" si="69"/>
        <v>61.780108227978729</v>
      </c>
      <c r="K616" s="51">
        <v>2</v>
      </c>
      <c r="L616" s="51">
        <f t="shared" si="70"/>
        <v>69.941625962565993</v>
      </c>
      <c r="M616" s="51">
        <v>6.2</v>
      </c>
      <c r="N616" s="51">
        <f t="shared" si="71"/>
        <v>79.533183400470378</v>
      </c>
      <c r="O616" s="51">
        <v>28.4</v>
      </c>
      <c r="P616" s="51">
        <f t="shared" si="72"/>
        <v>80.092025223311026</v>
      </c>
      <c r="Q616" s="44">
        <v>32.299999999999997</v>
      </c>
      <c r="R616" s="18" t="s">
        <v>189</v>
      </c>
      <c r="S616" s="18" t="s">
        <v>453</v>
      </c>
      <c r="T616" s="18" t="s">
        <v>189</v>
      </c>
    </row>
    <row r="617" spans="1:20" ht="30" x14ac:dyDescent="0.25">
      <c r="A617" s="18" t="s">
        <v>70</v>
      </c>
      <c r="B617" s="45" t="s">
        <v>926</v>
      </c>
      <c r="C617" s="45" t="s">
        <v>26</v>
      </c>
      <c r="D617" s="18" t="s">
        <v>634</v>
      </c>
      <c r="E617" s="48">
        <v>39168</v>
      </c>
      <c r="F617" s="48">
        <v>39169</v>
      </c>
      <c r="G617" s="49" t="s">
        <v>203</v>
      </c>
      <c r="H617" s="45" t="s">
        <v>188</v>
      </c>
      <c r="I617" s="54">
        <v>0.34027777777777773</v>
      </c>
      <c r="J617" s="51">
        <f t="shared" si="69"/>
        <v>74.011654130793758</v>
      </c>
      <c r="K617" s="51">
        <v>10.9</v>
      </c>
      <c r="L617" s="51">
        <f t="shared" si="70"/>
        <v>81.338989491813734</v>
      </c>
      <c r="M617" s="51">
        <v>30.1</v>
      </c>
      <c r="N617" s="51">
        <f t="shared" si="71"/>
        <v>85.094508957986946</v>
      </c>
      <c r="O617" s="51">
        <v>102.2</v>
      </c>
      <c r="P617" s="51">
        <f t="shared" si="72"/>
        <v>85.468851908377104</v>
      </c>
      <c r="Q617" s="44">
        <v>111.4</v>
      </c>
      <c r="R617" s="18" t="s">
        <v>189</v>
      </c>
      <c r="S617" s="18" t="s">
        <v>453</v>
      </c>
      <c r="T617" s="18" t="s">
        <v>189</v>
      </c>
    </row>
    <row r="618" spans="1:20" ht="30" x14ac:dyDescent="0.25">
      <c r="A618" s="18" t="s">
        <v>70</v>
      </c>
      <c r="B618" s="45" t="s">
        <v>926</v>
      </c>
      <c r="C618" s="45" t="s">
        <v>26</v>
      </c>
      <c r="D618" s="18" t="s">
        <v>634</v>
      </c>
      <c r="E618" s="48">
        <v>39168</v>
      </c>
      <c r="F618" s="48">
        <v>39169</v>
      </c>
      <c r="G618" s="49" t="s">
        <v>203</v>
      </c>
      <c r="H618" s="45" t="s">
        <v>188</v>
      </c>
      <c r="I618" s="54">
        <v>0.34027777777777773</v>
      </c>
      <c r="J618" s="51">
        <f t="shared" si="69"/>
        <v>58.095200496851049</v>
      </c>
      <c r="K618" s="51">
        <v>1.2</v>
      </c>
      <c r="L618" s="51">
        <f t="shared" si="70"/>
        <v>70.501102472860737</v>
      </c>
      <c r="M618" s="51">
        <v>6.7</v>
      </c>
      <c r="N618" s="51">
        <f t="shared" si="71"/>
        <v>77.741578492636791</v>
      </c>
      <c r="O618" s="51">
        <v>18.8</v>
      </c>
      <c r="P618" s="51">
        <f t="shared" si="72"/>
        <v>79.183012913197459</v>
      </c>
      <c r="Q618" s="44">
        <v>26.2</v>
      </c>
      <c r="R618" s="18" t="s">
        <v>189</v>
      </c>
      <c r="S618" s="18" t="s">
        <v>453</v>
      </c>
      <c r="T618" s="18" t="s">
        <v>189</v>
      </c>
    </row>
    <row r="619" spans="1:20" ht="30" x14ac:dyDescent="0.25">
      <c r="A619" s="18" t="s">
        <v>70</v>
      </c>
      <c r="B619" s="45" t="s">
        <v>926</v>
      </c>
      <c r="C619" s="45" t="s">
        <v>26</v>
      </c>
      <c r="D619" s="18" t="s">
        <v>634</v>
      </c>
      <c r="E619" s="48">
        <v>39168</v>
      </c>
      <c r="F619" s="48">
        <v>39169</v>
      </c>
      <c r="G619" s="49" t="s">
        <v>203</v>
      </c>
      <c r="H619" s="45" t="s">
        <v>211</v>
      </c>
      <c r="I619" s="54">
        <v>4.1666666666666664E-2</v>
      </c>
      <c r="J619" s="51">
        <f t="shared" si="69"/>
        <v>59.207186672615535</v>
      </c>
      <c r="K619" s="51">
        <v>1.4</v>
      </c>
      <c r="L619" s="51">
        <f t="shared" si="70"/>
        <v>66.02018453774464</v>
      </c>
      <c r="M619" s="51">
        <v>3.6</v>
      </c>
      <c r="N619" s="51">
        <f t="shared" si="71"/>
        <v>75.863598306747477</v>
      </c>
      <c r="O619" s="51">
        <v>12.2</v>
      </c>
      <c r="P619" s="51">
        <f t="shared" si="72"/>
        <v>76.205739312058498</v>
      </c>
      <c r="Q619" s="44">
        <v>13.2</v>
      </c>
      <c r="R619" s="18" t="s">
        <v>189</v>
      </c>
      <c r="S619" s="18" t="s">
        <v>453</v>
      </c>
      <c r="T619" s="18" t="s">
        <v>189</v>
      </c>
    </row>
    <row r="620" spans="1:20" ht="30" x14ac:dyDescent="0.25">
      <c r="A620" s="18" t="s">
        <v>70</v>
      </c>
      <c r="B620" s="45" t="s">
        <v>926</v>
      </c>
      <c r="C620" s="45" t="s">
        <v>26</v>
      </c>
      <c r="D620" s="18" t="s">
        <v>634</v>
      </c>
      <c r="E620" s="48">
        <v>39168</v>
      </c>
      <c r="F620" s="48">
        <v>39169</v>
      </c>
      <c r="G620" s="49" t="s">
        <v>203</v>
      </c>
      <c r="H620" s="45" t="s">
        <v>188</v>
      </c>
      <c r="I620" s="54">
        <v>0.34583333333333338</v>
      </c>
      <c r="J620" s="51">
        <f t="shared" si="69"/>
        <v>69.824328559528837</v>
      </c>
      <c r="K620" s="51">
        <v>6.1</v>
      </c>
      <c r="L620" s="51">
        <f t="shared" si="70"/>
        <v>77.943761876269718</v>
      </c>
      <c r="M620" s="51">
        <v>18.8</v>
      </c>
      <c r="N620" s="51">
        <f t="shared" si="71"/>
        <v>82.474118078864237</v>
      </c>
      <c r="O620" s="51">
        <v>55.9</v>
      </c>
      <c r="P620" s="51">
        <f t="shared" si="72"/>
        <v>82.972675408307168</v>
      </c>
      <c r="Q620" s="44">
        <v>62.7</v>
      </c>
      <c r="R620" s="18" t="s">
        <v>189</v>
      </c>
      <c r="S620" s="18" t="s">
        <v>453</v>
      </c>
      <c r="T620" s="18" t="s">
        <v>189</v>
      </c>
    </row>
    <row r="621" spans="1:20" ht="30" x14ac:dyDescent="0.25">
      <c r="A621" s="18" t="s">
        <v>70</v>
      </c>
      <c r="B621" s="45" t="s">
        <v>926</v>
      </c>
      <c r="C621" s="45" t="s">
        <v>26</v>
      </c>
      <c r="D621" s="18" t="s">
        <v>634</v>
      </c>
      <c r="E621" s="48">
        <v>39168</v>
      </c>
      <c r="F621" s="48">
        <v>39169</v>
      </c>
      <c r="G621" s="49" t="s">
        <v>203</v>
      </c>
      <c r="H621" s="45" t="s">
        <v>188</v>
      </c>
      <c r="I621" s="54">
        <v>0.37986111111111115</v>
      </c>
      <c r="J621" s="51">
        <f t="shared" si="69"/>
        <v>64.704984040893592</v>
      </c>
      <c r="K621" s="51">
        <v>3</v>
      </c>
      <c r="L621" s="51">
        <f t="shared" si="70"/>
        <v>74.460647201059118</v>
      </c>
      <c r="M621" s="51">
        <v>11.6</v>
      </c>
      <c r="N621" s="51">
        <f t="shared" si="71"/>
        <v>80.118833609788737</v>
      </c>
      <c r="O621" s="51">
        <v>32.5</v>
      </c>
      <c r="P621" s="51">
        <f t="shared" si="72"/>
        <v>80.831987739686227</v>
      </c>
      <c r="Q621" s="44">
        <v>38.299999999999997</v>
      </c>
      <c r="R621" s="18" t="s">
        <v>189</v>
      </c>
      <c r="S621" s="18" t="s">
        <v>453</v>
      </c>
      <c r="T621" s="18" t="s">
        <v>189</v>
      </c>
    </row>
    <row r="622" spans="1:20" ht="30" x14ac:dyDescent="0.25">
      <c r="A622" s="18" t="s">
        <v>70</v>
      </c>
      <c r="B622" s="45" t="s">
        <v>926</v>
      </c>
      <c r="C622" s="45" t="s">
        <v>26</v>
      </c>
      <c r="D622" s="18" t="s">
        <v>634</v>
      </c>
      <c r="E622" s="48">
        <v>39168</v>
      </c>
      <c r="F622" s="48">
        <v>39169</v>
      </c>
      <c r="G622" s="49" t="s">
        <v>203</v>
      </c>
      <c r="H622" s="45" t="s">
        <v>188</v>
      </c>
      <c r="I622" s="54">
        <v>0.42638888888888887</v>
      </c>
      <c r="J622" s="51">
        <f t="shared" si="69"/>
        <v>62.132062485530398</v>
      </c>
      <c r="K622" s="51">
        <v>2.1</v>
      </c>
      <c r="L622" s="51">
        <f t="shared" si="70"/>
        <v>71.020292765723369</v>
      </c>
      <c r="M622" s="51">
        <v>7.2</v>
      </c>
      <c r="N622" s="51">
        <f t="shared" si="71"/>
        <v>79.593924877592315</v>
      </c>
      <c r="O622" s="51">
        <v>28.8</v>
      </c>
      <c r="P622" s="51">
        <f t="shared" si="72"/>
        <v>80.428254269591804</v>
      </c>
      <c r="Q622" s="44">
        <v>34.9</v>
      </c>
      <c r="R622" s="18" t="s">
        <v>189</v>
      </c>
      <c r="S622" s="18" t="s">
        <v>453</v>
      </c>
      <c r="T622" s="18" t="s">
        <v>189</v>
      </c>
    </row>
    <row r="623" spans="1:20" ht="30" x14ac:dyDescent="0.25">
      <c r="A623" s="18" t="s">
        <v>70</v>
      </c>
      <c r="B623" s="45" t="s">
        <v>926</v>
      </c>
      <c r="C623" s="45" t="s">
        <v>27</v>
      </c>
      <c r="D623" s="18" t="s">
        <v>634</v>
      </c>
      <c r="E623" s="48">
        <v>39168</v>
      </c>
      <c r="F623" s="48">
        <v>39169</v>
      </c>
      <c r="G623" s="49" t="s">
        <v>203</v>
      </c>
      <c r="H623" s="45" t="s">
        <v>188</v>
      </c>
      <c r="I623" s="54">
        <v>0.3430555555555555</v>
      </c>
      <c r="J623" s="51">
        <f t="shared" si="69"/>
        <v>71.780324683936186</v>
      </c>
      <c r="K623" s="51">
        <v>8</v>
      </c>
      <c r="L623" s="51">
        <f t="shared" si="70"/>
        <v>80.554952122680788</v>
      </c>
      <c r="M623" s="51">
        <v>27</v>
      </c>
      <c r="N623" s="51">
        <f t="shared" si="71"/>
        <v>84.278834103307062</v>
      </c>
      <c r="O623" s="51">
        <v>84.7</v>
      </c>
      <c r="P623" s="51">
        <f t="shared" si="72"/>
        <v>84.633155113861108</v>
      </c>
      <c r="Q623" s="44">
        <v>91.9</v>
      </c>
      <c r="R623" s="18" t="s">
        <v>189</v>
      </c>
      <c r="S623" s="18" t="s">
        <v>453</v>
      </c>
      <c r="T623" s="18" t="s">
        <v>189</v>
      </c>
    </row>
    <row r="624" spans="1:20" ht="30" x14ac:dyDescent="0.25">
      <c r="A624" s="18" t="s">
        <v>70</v>
      </c>
      <c r="B624" s="45" t="s">
        <v>926</v>
      </c>
      <c r="C624" s="45" t="s">
        <v>27</v>
      </c>
      <c r="D624" s="18" t="s">
        <v>634</v>
      </c>
      <c r="E624" s="48">
        <v>39168</v>
      </c>
      <c r="F624" s="48">
        <v>39169</v>
      </c>
      <c r="G624" s="49" t="s">
        <v>203</v>
      </c>
      <c r="H624" s="45" t="s">
        <v>188</v>
      </c>
      <c r="I624" s="54">
        <v>0.34930555555555554</v>
      </c>
      <c r="J624" s="51">
        <f t="shared" si="69"/>
        <v>73.39</v>
      </c>
      <c r="K624" s="51">
        <v>10</v>
      </c>
      <c r="L624" s="51">
        <f t="shared" si="70"/>
        <v>80.843011973623376</v>
      </c>
      <c r="M624" s="51">
        <v>28.1</v>
      </c>
      <c r="N624" s="51">
        <f t="shared" si="71"/>
        <v>84.283958522567133</v>
      </c>
      <c r="O624" s="51">
        <v>84.8</v>
      </c>
      <c r="P624" s="51">
        <f t="shared" si="72"/>
        <v>84.675479762188615</v>
      </c>
      <c r="Q624" s="44">
        <v>92.8</v>
      </c>
      <c r="R624" s="18" t="s">
        <v>189</v>
      </c>
      <c r="S624" s="18" t="s">
        <v>453</v>
      </c>
      <c r="T624" s="18" t="s">
        <v>189</v>
      </c>
    </row>
    <row r="625" spans="1:20" ht="30" x14ac:dyDescent="0.25">
      <c r="A625" s="18" t="s">
        <v>70</v>
      </c>
      <c r="B625" s="45" t="s">
        <v>926</v>
      </c>
      <c r="C625" s="45" t="s">
        <v>27</v>
      </c>
      <c r="D625" s="18" t="s">
        <v>634</v>
      </c>
      <c r="E625" s="48">
        <v>39168</v>
      </c>
      <c r="F625" s="48">
        <v>39169</v>
      </c>
      <c r="G625" s="49" t="s">
        <v>203</v>
      </c>
      <c r="H625" s="45" t="s">
        <v>188</v>
      </c>
      <c r="I625" s="54">
        <v>0.34375</v>
      </c>
      <c r="J625" s="51">
        <f t="shared" si="69"/>
        <v>77.002408313392976</v>
      </c>
      <c r="K625" s="51">
        <v>16.5</v>
      </c>
      <c r="L625" s="51">
        <f t="shared" si="70"/>
        <v>82.196616987153192</v>
      </c>
      <c r="M625" s="51">
        <v>33.9</v>
      </c>
      <c r="N625" s="51">
        <f t="shared" si="71"/>
        <v>85.773679052841558</v>
      </c>
      <c r="O625" s="51">
        <v>119.5</v>
      </c>
      <c r="P625" s="51">
        <f t="shared" si="72"/>
        <v>86.003705451175634</v>
      </c>
      <c r="Q625" s="44">
        <v>126</v>
      </c>
      <c r="R625" s="18" t="s">
        <v>189</v>
      </c>
      <c r="S625" s="18" t="s">
        <v>453</v>
      </c>
      <c r="T625" s="18" t="s">
        <v>189</v>
      </c>
    </row>
    <row r="626" spans="1:20" ht="30" x14ac:dyDescent="0.25">
      <c r="A626" s="18" t="s">
        <v>70</v>
      </c>
      <c r="B626" s="45" t="s">
        <v>926</v>
      </c>
      <c r="C626" s="45" t="s">
        <v>26</v>
      </c>
      <c r="D626" s="18" t="s">
        <v>634</v>
      </c>
      <c r="E626" s="48">
        <v>39168</v>
      </c>
      <c r="F626" s="48">
        <v>39169</v>
      </c>
      <c r="G626" s="49" t="s">
        <v>203</v>
      </c>
      <c r="H626" s="45" t="s">
        <v>211</v>
      </c>
      <c r="I626" s="54">
        <v>0.1875</v>
      </c>
      <c r="J626" s="51">
        <f t="shared" si="69"/>
        <v>77.943761876269718</v>
      </c>
      <c r="K626" s="51">
        <v>18.8</v>
      </c>
      <c r="L626" s="51">
        <f t="shared" si="70"/>
        <v>80.713499853103272</v>
      </c>
      <c r="M626" s="51">
        <v>27.6</v>
      </c>
      <c r="N626" s="51">
        <f t="shared" si="71"/>
        <v>86.815577738627866</v>
      </c>
      <c r="O626" s="51">
        <v>151.9</v>
      </c>
      <c r="P626" s="51">
        <f t="shared" si="72"/>
        <v>86.886472959997178</v>
      </c>
      <c r="Q626" s="44">
        <v>154.4</v>
      </c>
      <c r="R626" s="18" t="s">
        <v>189</v>
      </c>
      <c r="S626" s="18" t="s">
        <v>453</v>
      </c>
      <c r="T626" s="18" t="s">
        <v>189</v>
      </c>
    </row>
    <row r="627" spans="1:20" ht="30" x14ac:dyDescent="0.25">
      <c r="A627" s="18" t="s">
        <v>70</v>
      </c>
      <c r="B627" s="45" t="s">
        <v>926</v>
      </c>
      <c r="C627" s="45" t="s">
        <v>26</v>
      </c>
      <c r="D627" s="18" t="s">
        <v>634</v>
      </c>
      <c r="E627" s="48">
        <v>39168</v>
      </c>
      <c r="F627" s="48">
        <v>39169</v>
      </c>
      <c r="G627" s="49" t="s">
        <v>203</v>
      </c>
      <c r="H627" s="45" t="s">
        <v>211</v>
      </c>
      <c r="I627" s="54">
        <v>0.16874999999999998</v>
      </c>
      <c r="J627" s="51">
        <f t="shared" si="69"/>
        <v>59.207186672615535</v>
      </c>
      <c r="K627" s="51">
        <v>1.4</v>
      </c>
      <c r="L627" s="51">
        <f t="shared" si="70"/>
        <v>67.943545420312262</v>
      </c>
      <c r="M627" s="51">
        <v>4.7</v>
      </c>
      <c r="N627" s="51">
        <f t="shared" si="71"/>
        <v>76.702617153949575</v>
      </c>
      <c r="O627" s="51">
        <v>14.8</v>
      </c>
      <c r="P627" s="51">
        <f t="shared" si="72"/>
        <v>77.430380486862944</v>
      </c>
      <c r="Q627" s="44">
        <v>17.5</v>
      </c>
      <c r="R627" s="18" t="s">
        <v>189</v>
      </c>
      <c r="S627" s="18" t="s">
        <v>453</v>
      </c>
      <c r="T627" s="18" t="s">
        <v>189</v>
      </c>
    </row>
    <row r="628" spans="1:20" ht="30" x14ac:dyDescent="0.25">
      <c r="A628" s="18" t="s">
        <v>70</v>
      </c>
      <c r="B628" s="45" t="s">
        <v>926</v>
      </c>
      <c r="C628" s="45" t="s">
        <v>28</v>
      </c>
      <c r="D628" s="18" t="s">
        <v>634</v>
      </c>
      <c r="E628" s="48">
        <v>39168</v>
      </c>
      <c r="F628" s="48">
        <v>39169</v>
      </c>
      <c r="G628" s="49" t="s">
        <v>203</v>
      </c>
      <c r="H628" s="45" t="s">
        <v>211</v>
      </c>
      <c r="I628" s="54">
        <v>0.34097222222222223</v>
      </c>
      <c r="J628" s="51">
        <f t="shared" si="69"/>
        <v>70.713283397145815</v>
      </c>
      <c r="K628" s="51">
        <v>6.9</v>
      </c>
      <c r="L628" s="51">
        <f t="shared" si="70"/>
        <v>77.217756584093138</v>
      </c>
      <c r="M628" s="51">
        <v>17</v>
      </c>
      <c r="N628" s="51">
        <f t="shared" si="71"/>
        <v>82.75974331129369</v>
      </c>
      <c r="O628" s="51">
        <v>59.7</v>
      </c>
      <c r="P628" s="51">
        <f t="shared" si="72"/>
        <v>83.115750058705927</v>
      </c>
      <c r="Q628" s="44">
        <v>64.8</v>
      </c>
      <c r="R628" s="18" t="s">
        <v>189</v>
      </c>
      <c r="S628" s="18" t="s">
        <v>453</v>
      </c>
      <c r="T628" s="18" t="s">
        <v>189</v>
      </c>
    </row>
    <row r="629" spans="1:20" ht="30" x14ac:dyDescent="0.25">
      <c r="A629" s="18" t="s">
        <v>70</v>
      </c>
      <c r="B629" s="45" t="s">
        <v>926</v>
      </c>
      <c r="C629" s="45" t="s">
        <v>28</v>
      </c>
      <c r="D629" s="18" t="s">
        <v>634</v>
      </c>
      <c r="E629" s="48">
        <v>39168</v>
      </c>
      <c r="F629" s="48">
        <v>39169</v>
      </c>
      <c r="G629" s="49" t="s">
        <v>203</v>
      </c>
      <c r="H629" s="45" t="s">
        <v>211</v>
      </c>
      <c r="I629" s="54">
        <v>0.35416666666666669</v>
      </c>
      <c r="J629" s="51">
        <f t="shared" si="69"/>
        <v>67.788407584230953</v>
      </c>
      <c r="K629" s="51">
        <v>4.5999999999999996</v>
      </c>
      <c r="L629" s="51">
        <f t="shared" si="70"/>
        <v>75.919509400202571</v>
      </c>
      <c r="M629" s="51">
        <v>14.2</v>
      </c>
      <c r="N629" s="51">
        <f t="shared" si="71"/>
        <v>81.354837468149128</v>
      </c>
      <c r="O629" s="51">
        <v>43.2</v>
      </c>
      <c r="P629" s="51">
        <f t="shared" si="72"/>
        <v>81.919651027673609</v>
      </c>
      <c r="Q629" s="44">
        <v>49.2</v>
      </c>
      <c r="R629" s="18" t="s">
        <v>189</v>
      </c>
      <c r="S629" s="18" t="s">
        <v>453</v>
      </c>
      <c r="T629" s="18" t="s">
        <v>189</v>
      </c>
    </row>
    <row r="630" spans="1:20" s="42" customFormat="1" x14ac:dyDescent="0.25">
      <c r="A630" s="18" t="s">
        <v>69</v>
      </c>
      <c r="B630" s="18" t="s">
        <v>482</v>
      </c>
      <c r="C630" s="45" t="s">
        <v>247</v>
      </c>
      <c r="D630" s="45" t="s">
        <v>483</v>
      </c>
      <c r="E630" s="48">
        <v>39209</v>
      </c>
      <c r="F630" s="48">
        <v>39212</v>
      </c>
      <c r="G630" s="49" t="s">
        <v>203</v>
      </c>
      <c r="H630" s="45" t="s">
        <v>188</v>
      </c>
      <c r="I630" s="53">
        <v>0.41944444444444445</v>
      </c>
      <c r="J630" s="51">
        <v>72.099999999999994</v>
      </c>
      <c r="K630" s="51">
        <v>8.4</v>
      </c>
      <c r="L630" s="51">
        <v>75.599999999999994</v>
      </c>
      <c r="M630" s="51">
        <v>13.5</v>
      </c>
      <c r="N630" s="51">
        <v>84.9</v>
      </c>
      <c r="O630" s="51">
        <v>97.1</v>
      </c>
      <c r="P630" s="51" t="s">
        <v>203</v>
      </c>
      <c r="Q630" s="51" t="s">
        <v>203</v>
      </c>
      <c r="R630" s="45" t="s">
        <v>187</v>
      </c>
      <c r="S630" s="45" t="s">
        <v>242</v>
      </c>
      <c r="T630" s="45" t="s">
        <v>189</v>
      </c>
    </row>
    <row r="631" spans="1:20" s="42" customFormat="1" x14ac:dyDescent="0.25">
      <c r="A631" s="18" t="s">
        <v>69</v>
      </c>
      <c r="B631" s="18" t="s">
        <v>482</v>
      </c>
      <c r="C631" s="45" t="s">
        <v>247</v>
      </c>
      <c r="D631" s="45" t="s">
        <v>483</v>
      </c>
      <c r="E631" s="48">
        <v>39209</v>
      </c>
      <c r="F631" s="48">
        <v>39212</v>
      </c>
      <c r="G631" s="49" t="s">
        <v>203</v>
      </c>
      <c r="H631" s="45" t="s">
        <v>188</v>
      </c>
      <c r="I631" s="53">
        <v>0.41250000000000003</v>
      </c>
      <c r="J631" s="51">
        <v>58.9</v>
      </c>
      <c r="K631" s="51">
        <v>1.3</v>
      </c>
      <c r="L631" s="51">
        <v>66.099999999999994</v>
      </c>
      <c r="M631" s="51">
        <v>3.6</v>
      </c>
      <c r="N631" s="51">
        <v>77.3</v>
      </c>
      <c r="O631" s="51">
        <v>16.899999999999999</v>
      </c>
      <c r="P631" s="51" t="s">
        <v>203</v>
      </c>
      <c r="Q631" s="51" t="s">
        <v>203</v>
      </c>
      <c r="R631" s="45" t="s">
        <v>187</v>
      </c>
      <c r="S631" s="45" t="s">
        <v>242</v>
      </c>
      <c r="T631" s="45" t="s">
        <v>189</v>
      </c>
    </row>
    <row r="632" spans="1:20" s="42" customFormat="1" x14ac:dyDescent="0.25">
      <c r="A632" s="18" t="s">
        <v>69</v>
      </c>
      <c r="B632" s="18" t="s">
        <v>482</v>
      </c>
      <c r="C632" s="45" t="s">
        <v>247</v>
      </c>
      <c r="D632" s="45" t="s">
        <v>483</v>
      </c>
      <c r="E632" s="48">
        <v>39209</v>
      </c>
      <c r="F632" s="48">
        <v>39212</v>
      </c>
      <c r="G632" s="49" t="s">
        <v>203</v>
      </c>
      <c r="H632" s="45" t="s">
        <v>188</v>
      </c>
      <c r="I632" s="53">
        <v>0.4152777777777778</v>
      </c>
      <c r="J632" s="51">
        <v>79</v>
      </c>
      <c r="K632" s="51">
        <v>21.8</v>
      </c>
      <c r="L632" s="51">
        <v>81</v>
      </c>
      <c r="M632" s="51">
        <v>28.7</v>
      </c>
      <c r="N632" s="51">
        <v>89.2</v>
      </c>
      <c r="O632" s="51">
        <v>263</v>
      </c>
      <c r="P632" s="51" t="s">
        <v>203</v>
      </c>
      <c r="Q632" s="51" t="s">
        <v>203</v>
      </c>
      <c r="R632" s="45" t="s">
        <v>187</v>
      </c>
      <c r="S632" s="45" t="s">
        <v>242</v>
      </c>
      <c r="T632" s="45" t="s">
        <v>189</v>
      </c>
    </row>
    <row r="633" spans="1:20" s="42" customFormat="1" x14ac:dyDescent="0.25">
      <c r="A633" s="18" t="s">
        <v>69</v>
      </c>
      <c r="B633" s="18" t="s">
        <v>482</v>
      </c>
      <c r="C633" s="45" t="s">
        <v>247</v>
      </c>
      <c r="D633" s="45" t="s">
        <v>483</v>
      </c>
      <c r="E633" s="48">
        <v>39209</v>
      </c>
      <c r="F633" s="48">
        <v>39212</v>
      </c>
      <c r="G633" s="49" t="s">
        <v>203</v>
      </c>
      <c r="H633" s="45" t="s">
        <v>188</v>
      </c>
      <c r="I633" s="53">
        <v>0.4604166666666667</v>
      </c>
      <c r="J633" s="51">
        <v>68.5</v>
      </c>
      <c r="K633" s="51">
        <v>5</v>
      </c>
      <c r="L633" s="51">
        <v>73.900000000000006</v>
      </c>
      <c r="M633" s="51">
        <v>10.6</v>
      </c>
      <c r="N633" s="51">
        <v>82.8</v>
      </c>
      <c r="O633" s="51">
        <v>59.6</v>
      </c>
      <c r="P633" s="51" t="s">
        <v>203</v>
      </c>
      <c r="Q633" s="51" t="s">
        <v>203</v>
      </c>
      <c r="R633" s="45" t="s">
        <v>187</v>
      </c>
      <c r="S633" s="45" t="s">
        <v>242</v>
      </c>
      <c r="T633" s="45" t="s">
        <v>189</v>
      </c>
    </row>
    <row r="634" spans="1:20" s="42" customFormat="1" x14ac:dyDescent="0.25">
      <c r="A634" s="18" t="s">
        <v>69</v>
      </c>
      <c r="B634" s="18" t="s">
        <v>482</v>
      </c>
      <c r="C634" s="45" t="s">
        <v>247</v>
      </c>
      <c r="D634" s="45" t="s">
        <v>483</v>
      </c>
      <c r="E634" s="48">
        <v>39209</v>
      </c>
      <c r="F634" s="48">
        <v>39212</v>
      </c>
      <c r="G634" s="49" t="s">
        <v>203</v>
      </c>
      <c r="H634" s="45" t="s">
        <v>188</v>
      </c>
      <c r="I634" s="53">
        <v>0.41944444444444445</v>
      </c>
      <c r="J634" s="51">
        <v>85.8</v>
      </c>
      <c r="K634" s="51">
        <v>55.7</v>
      </c>
      <c r="L634" s="51">
        <v>87</v>
      </c>
      <c r="M634" s="51">
        <v>65.8</v>
      </c>
      <c r="N634" s="51">
        <v>96.3</v>
      </c>
      <c r="O634" s="51">
        <v>1351.5</v>
      </c>
      <c r="P634" s="51" t="s">
        <v>203</v>
      </c>
      <c r="Q634" s="51" t="s">
        <v>203</v>
      </c>
      <c r="R634" s="45" t="s">
        <v>187</v>
      </c>
      <c r="S634" s="45" t="s">
        <v>242</v>
      </c>
      <c r="T634" s="45" t="s">
        <v>189</v>
      </c>
    </row>
    <row r="635" spans="1:20" s="42" customFormat="1" x14ac:dyDescent="0.25">
      <c r="A635" s="18" t="s">
        <v>69</v>
      </c>
      <c r="B635" s="18" t="s">
        <v>482</v>
      </c>
      <c r="C635" s="45" t="s">
        <v>247</v>
      </c>
      <c r="D635" s="45" t="s">
        <v>483</v>
      </c>
      <c r="E635" s="48">
        <v>39209</v>
      </c>
      <c r="F635" s="48">
        <v>39212</v>
      </c>
      <c r="G635" s="49" t="s">
        <v>203</v>
      </c>
      <c r="H635" s="45" t="s">
        <v>188</v>
      </c>
      <c r="I635" s="53">
        <v>0.41666666666666669</v>
      </c>
      <c r="J635" s="51">
        <v>81.599999999999994</v>
      </c>
      <c r="K635" s="51">
        <v>31.3</v>
      </c>
      <c r="L635" s="51">
        <v>82.9</v>
      </c>
      <c r="M635" s="51">
        <v>37.200000000000003</v>
      </c>
      <c r="N635" s="51">
        <v>101.7</v>
      </c>
      <c r="O635" s="51">
        <v>4631.3</v>
      </c>
      <c r="P635" s="51" t="s">
        <v>203</v>
      </c>
      <c r="Q635" s="51" t="s">
        <v>203</v>
      </c>
      <c r="R635" s="45" t="s">
        <v>187</v>
      </c>
      <c r="S635" s="45" t="s">
        <v>242</v>
      </c>
      <c r="T635" s="45" t="s">
        <v>189</v>
      </c>
    </row>
    <row r="636" spans="1:20" s="42" customFormat="1" x14ac:dyDescent="0.25">
      <c r="A636" s="18" t="s">
        <v>69</v>
      </c>
      <c r="B636" s="18" t="s">
        <v>482</v>
      </c>
      <c r="C636" s="45" t="s">
        <v>247</v>
      </c>
      <c r="D636" s="45" t="s">
        <v>483</v>
      </c>
      <c r="E636" s="48">
        <v>39209</v>
      </c>
      <c r="F636" s="48">
        <v>39212</v>
      </c>
      <c r="G636" s="49" t="s">
        <v>203</v>
      </c>
      <c r="H636" s="45" t="s">
        <v>188</v>
      </c>
      <c r="I636" s="53">
        <v>0.42083333333333334</v>
      </c>
      <c r="J636" s="51">
        <v>73.599999999999994</v>
      </c>
      <c r="K636" s="51">
        <v>10.3</v>
      </c>
      <c r="L636" s="51">
        <v>78.2</v>
      </c>
      <c r="M636" s="51">
        <v>19.5</v>
      </c>
      <c r="N636" s="51">
        <v>85.4</v>
      </c>
      <c r="O636" s="51">
        <v>110.2</v>
      </c>
      <c r="P636" s="51" t="s">
        <v>203</v>
      </c>
      <c r="Q636" s="51" t="s">
        <v>203</v>
      </c>
      <c r="R636" s="45" t="s">
        <v>187</v>
      </c>
      <c r="S636" s="45" t="s">
        <v>242</v>
      </c>
      <c r="T636" s="45" t="s">
        <v>189</v>
      </c>
    </row>
    <row r="637" spans="1:20" s="42" customFormat="1" x14ac:dyDescent="0.25">
      <c r="A637" s="18" t="s">
        <v>69</v>
      </c>
      <c r="B637" s="18" t="s">
        <v>482</v>
      </c>
      <c r="C637" s="45" t="s">
        <v>247</v>
      </c>
      <c r="D637" s="45" t="s">
        <v>483</v>
      </c>
      <c r="E637" s="48">
        <v>39209</v>
      </c>
      <c r="F637" s="48">
        <v>39212</v>
      </c>
      <c r="G637" s="49" t="s">
        <v>203</v>
      </c>
      <c r="H637" s="45" t="s">
        <v>188</v>
      </c>
      <c r="I637" s="54">
        <v>0.41180555555555554</v>
      </c>
      <c r="J637" s="51">
        <v>75.099999999999994</v>
      </c>
      <c r="K637" s="51">
        <v>12.7</v>
      </c>
      <c r="L637" s="51">
        <v>79.2</v>
      </c>
      <c r="M637" s="51">
        <v>22.3</v>
      </c>
      <c r="N637" s="51">
        <v>85.5</v>
      </c>
      <c r="O637" s="51">
        <v>112.7</v>
      </c>
      <c r="P637" s="51" t="s">
        <v>203</v>
      </c>
      <c r="Q637" s="51" t="s">
        <v>203</v>
      </c>
      <c r="R637" s="45" t="s">
        <v>187</v>
      </c>
      <c r="S637" s="45" t="s">
        <v>242</v>
      </c>
      <c r="T637" s="45" t="s">
        <v>189</v>
      </c>
    </row>
    <row r="638" spans="1:20" s="42" customFormat="1" x14ac:dyDescent="0.25">
      <c r="A638" s="18" t="s">
        <v>204</v>
      </c>
      <c r="B638" s="18" t="s">
        <v>486</v>
      </c>
      <c r="C638" s="45" t="s">
        <v>431</v>
      </c>
      <c r="D638" s="18" t="s">
        <v>627</v>
      </c>
      <c r="E638" s="48">
        <v>39973</v>
      </c>
      <c r="F638" s="48">
        <v>39974</v>
      </c>
      <c r="G638" s="49" t="s">
        <v>203</v>
      </c>
      <c r="H638" s="45" t="s">
        <v>188</v>
      </c>
      <c r="I638" s="53">
        <f>TIME(0, 640, 0)</f>
        <v>0.44444444444444442</v>
      </c>
      <c r="J638" s="51">
        <v>97.4</v>
      </c>
      <c r="K638" s="44">
        <f t="shared" ref="K638:K663" si="73">10^((J638-90)/16.61)*100</f>
        <v>278.9425393315496</v>
      </c>
      <c r="L638" s="51">
        <v>97.5</v>
      </c>
      <c r="M638" s="44">
        <f t="shared" ref="M638:M663" si="74">10^((L638-90)/16.61)*100</f>
        <v>282.83634720257589</v>
      </c>
      <c r="N638" s="51">
        <v>98.8</v>
      </c>
      <c r="O638" s="44">
        <f t="shared" ref="O638:O663" si="75">10^((N638-90)/16.61)*100</f>
        <v>338.6891814899285</v>
      </c>
      <c r="P638" s="51" t="s">
        <v>203</v>
      </c>
      <c r="Q638" s="51" t="s">
        <v>203</v>
      </c>
      <c r="R638" s="45" t="s">
        <v>187</v>
      </c>
      <c r="S638" s="18" t="s">
        <v>453</v>
      </c>
      <c r="T638" s="18" t="s">
        <v>189</v>
      </c>
    </row>
    <row r="639" spans="1:20" s="42" customFormat="1" x14ac:dyDescent="0.25">
      <c r="A639" s="18" t="s">
        <v>204</v>
      </c>
      <c r="B639" s="18" t="s">
        <v>486</v>
      </c>
      <c r="C639" s="45" t="s">
        <v>431</v>
      </c>
      <c r="D639" s="18" t="s">
        <v>627</v>
      </c>
      <c r="E639" s="48">
        <v>39973</v>
      </c>
      <c r="F639" s="48">
        <v>39974</v>
      </c>
      <c r="G639" s="49" t="s">
        <v>203</v>
      </c>
      <c r="H639" s="45" t="s">
        <v>188</v>
      </c>
      <c r="I639" s="53">
        <f>TIME(0, 600, 0)</f>
        <v>0.41666666666666669</v>
      </c>
      <c r="J639" s="51">
        <v>98.9</v>
      </c>
      <c r="K639" s="44">
        <f t="shared" si="73"/>
        <v>343.41700322653941</v>
      </c>
      <c r="L639" s="51">
        <v>99</v>
      </c>
      <c r="M639" s="44">
        <f t="shared" si="74"/>
        <v>348.21082145667458</v>
      </c>
      <c r="N639" s="51">
        <v>100.5</v>
      </c>
      <c r="O639" s="44">
        <f t="shared" si="75"/>
        <v>428.69587794771167</v>
      </c>
      <c r="P639" s="51" t="s">
        <v>203</v>
      </c>
      <c r="Q639" s="51" t="s">
        <v>203</v>
      </c>
      <c r="R639" s="45" t="s">
        <v>187</v>
      </c>
      <c r="S639" s="18" t="s">
        <v>453</v>
      </c>
      <c r="T639" s="18" t="s">
        <v>189</v>
      </c>
    </row>
    <row r="640" spans="1:20" s="42" customFormat="1" x14ac:dyDescent="0.25">
      <c r="A640" s="18" t="s">
        <v>204</v>
      </c>
      <c r="B640" s="18" t="s">
        <v>487</v>
      </c>
      <c r="C640" s="45" t="s">
        <v>432</v>
      </c>
      <c r="D640" s="18" t="s">
        <v>627</v>
      </c>
      <c r="E640" s="48">
        <v>39973</v>
      </c>
      <c r="F640" s="48">
        <v>39974</v>
      </c>
      <c r="G640" s="49" t="s">
        <v>203</v>
      </c>
      <c r="H640" s="45" t="s">
        <v>188</v>
      </c>
      <c r="I640" s="53">
        <f>TIME(0, 600, 0)</f>
        <v>0.41666666666666669</v>
      </c>
      <c r="J640" s="51">
        <v>99.9</v>
      </c>
      <c r="K640" s="44">
        <f t="shared" si="73"/>
        <v>394.48136298135671</v>
      </c>
      <c r="L640" s="51">
        <v>99.9</v>
      </c>
      <c r="M640" s="44">
        <f t="shared" si="74"/>
        <v>394.48136298135671</v>
      </c>
      <c r="N640" s="51">
        <v>102.2</v>
      </c>
      <c r="O640" s="44">
        <f t="shared" si="75"/>
        <v>542.62186634037585</v>
      </c>
      <c r="P640" s="51" t="s">
        <v>203</v>
      </c>
      <c r="Q640" s="51" t="s">
        <v>203</v>
      </c>
      <c r="R640" s="45" t="s">
        <v>187</v>
      </c>
      <c r="S640" s="18" t="s">
        <v>453</v>
      </c>
      <c r="T640" s="18" t="s">
        <v>189</v>
      </c>
    </row>
    <row r="641" spans="1:20" s="42" customFormat="1" x14ac:dyDescent="0.25">
      <c r="A641" s="18" t="s">
        <v>204</v>
      </c>
      <c r="B641" s="18" t="s">
        <v>487</v>
      </c>
      <c r="C641" s="45" t="s">
        <v>432</v>
      </c>
      <c r="D641" s="18" t="s">
        <v>627</v>
      </c>
      <c r="E641" s="48">
        <v>39973</v>
      </c>
      <c r="F641" s="48">
        <v>39974</v>
      </c>
      <c r="G641" s="49" t="s">
        <v>203</v>
      </c>
      <c r="H641" s="45" t="s">
        <v>188</v>
      </c>
      <c r="I641" s="53">
        <f>TIME(0, 603, 0)</f>
        <v>0.41875000000000001</v>
      </c>
      <c r="J641" s="51">
        <v>99.8</v>
      </c>
      <c r="K641" s="44">
        <f t="shared" si="73"/>
        <v>389.05053822583102</v>
      </c>
      <c r="L641" s="51">
        <v>99.9</v>
      </c>
      <c r="M641" s="44">
        <f t="shared" si="74"/>
        <v>394.48136298135671</v>
      </c>
      <c r="N641" s="51">
        <v>102.7</v>
      </c>
      <c r="O641" s="44">
        <f t="shared" si="75"/>
        <v>581.56684399508231</v>
      </c>
      <c r="P641" s="51" t="s">
        <v>203</v>
      </c>
      <c r="Q641" s="51" t="s">
        <v>203</v>
      </c>
      <c r="R641" s="45" t="s">
        <v>187</v>
      </c>
      <c r="S641" s="18" t="s">
        <v>453</v>
      </c>
      <c r="T641" s="18" t="s">
        <v>189</v>
      </c>
    </row>
    <row r="642" spans="1:20" s="42" customFormat="1" x14ac:dyDescent="0.25">
      <c r="A642" s="18" t="s">
        <v>204</v>
      </c>
      <c r="B642" s="18" t="s">
        <v>631</v>
      </c>
      <c r="C642" s="45" t="s">
        <v>433</v>
      </c>
      <c r="D642" s="18" t="s">
        <v>627</v>
      </c>
      <c r="E642" s="48">
        <v>39973</v>
      </c>
      <c r="F642" s="48">
        <v>39974</v>
      </c>
      <c r="G642" s="49" t="s">
        <v>203</v>
      </c>
      <c r="H642" s="45" t="s">
        <v>188</v>
      </c>
      <c r="I642" s="53">
        <f>TIME(0, 683, 0)</f>
        <v>0.47430555555555554</v>
      </c>
      <c r="J642" s="51">
        <v>94.6</v>
      </c>
      <c r="K642" s="44">
        <f t="shared" si="73"/>
        <v>189.20891767674541</v>
      </c>
      <c r="L642" s="51">
        <v>94.9</v>
      </c>
      <c r="M642" s="44">
        <f t="shared" si="74"/>
        <v>197.2436407658893</v>
      </c>
      <c r="N642" s="51">
        <v>95.6</v>
      </c>
      <c r="O642" s="44">
        <f t="shared" si="75"/>
        <v>217.34332031344707</v>
      </c>
      <c r="P642" s="51" t="s">
        <v>203</v>
      </c>
      <c r="Q642" s="51" t="s">
        <v>203</v>
      </c>
      <c r="R642" s="45" t="s">
        <v>187</v>
      </c>
      <c r="S642" s="18" t="s">
        <v>453</v>
      </c>
      <c r="T642" s="18" t="s">
        <v>189</v>
      </c>
    </row>
    <row r="643" spans="1:20" s="42" customFormat="1" x14ac:dyDescent="0.25">
      <c r="A643" s="18" t="s">
        <v>204</v>
      </c>
      <c r="B643" s="18" t="s">
        <v>631</v>
      </c>
      <c r="C643" s="45" t="s">
        <v>433</v>
      </c>
      <c r="D643" s="18" t="s">
        <v>627</v>
      </c>
      <c r="E643" s="48">
        <v>39973</v>
      </c>
      <c r="F643" s="48">
        <v>39974</v>
      </c>
      <c r="G643" s="49" t="s">
        <v>203</v>
      </c>
      <c r="H643" s="45" t="s">
        <v>188</v>
      </c>
      <c r="I643" s="53">
        <f>TIME(0, 654, 0)</f>
        <v>0.45416666666666666</v>
      </c>
      <c r="J643" s="51">
        <v>95.4</v>
      </c>
      <c r="K643" s="44">
        <f t="shared" si="73"/>
        <v>211.40018265751661</v>
      </c>
      <c r="L643" s="51">
        <v>95.6</v>
      </c>
      <c r="M643" s="44">
        <f t="shared" si="74"/>
        <v>217.34332031344707</v>
      </c>
      <c r="N643" s="51">
        <v>97</v>
      </c>
      <c r="O643" s="44">
        <f t="shared" si="75"/>
        <v>263.89603907552544</v>
      </c>
      <c r="P643" s="51" t="s">
        <v>203</v>
      </c>
      <c r="Q643" s="51" t="s">
        <v>203</v>
      </c>
      <c r="R643" s="45" t="s">
        <v>187</v>
      </c>
      <c r="S643" s="18" t="s">
        <v>453</v>
      </c>
      <c r="T643" s="18" t="s">
        <v>189</v>
      </c>
    </row>
    <row r="644" spans="1:20" s="42" customFormat="1" x14ac:dyDescent="0.25">
      <c r="A644" s="18" t="s">
        <v>204</v>
      </c>
      <c r="B644" s="18" t="s">
        <v>488</v>
      </c>
      <c r="C644" s="45" t="s">
        <v>489</v>
      </c>
      <c r="D644" s="18" t="s">
        <v>627</v>
      </c>
      <c r="E644" s="48">
        <v>39973</v>
      </c>
      <c r="F644" s="48">
        <v>39974</v>
      </c>
      <c r="G644" s="49" t="s">
        <v>203</v>
      </c>
      <c r="H644" s="45" t="s">
        <v>188</v>
      </c>
      <c r="I644" s="53">
        <f>TIME(0, 662, 0)</f>
        <v>0.4597222222222222</v>
      </c>
      <c r="J644" s="51">
        <v>92.9</v>
      </c>
      <c r="K644" s="44">
        <f t="shared" si="73"/>
        <v>149.48362406775593</v>
      </c>
      <c r="L644" s="51">
        <v>93.4</v>
      </c>
      <c r="M644" s="44">
        <f t="shared" si="74"/>
        <v>160.21234098866881</v>
      </c>
      <c r="N644" s="51">
        <v>95.4</v>
      </c>
      <c r="O644" s="44">
        <f t="shared" si="75"/>
        <v>211.40018265751661</v>
      </c>
      <c r="P644" s="51" t="s">
        <v>203</v>
      </c>
      <c r="Q644" s="51" t="s">
        <v>203</v>
      </c>
      <c r="R644" s="45" t="s">
        <v>187</v>
      </c>
      <c r="S644" s="18" t="s">
        <v>453</v>
      </c>
      <c r="T644" s="18" t="s">
        <v>189</v>
      </c>
    </row>
    <row r="645" spans="1:20" s="42" customFormat="1" x14ac:dyDescent="0.25">
      <c r="A645" s="18" t="s">
        <v>204</v>
      </c>
      <c r="B645" s="18" t="s">
        <v>488</v>
      </c>
      <c r="C645" s="45" t="s">
        <v>489</v>
      </c>
      <c r="D645" s="18" t="s">
        <v>627</v>
      </c>
      <c r="E645" s="48">
        <v>39973</v>
      </c>
      <c r="F645" s="48">
        <v>39974</v>
      </c>
      <c r="G645" s="49" t="s">
        <v>203</v>
      </c>
      <c r="H645" s="45" t="s">
        <v>188</v>
      </c>
      <c r="I645" s="53">
        <f>TIME(0, 655, 0)</f>
        <v>0.4548611111111111</v>
      </c>
      <c r="J645" s="51">
        <v>93.4</v>
      </c>
      <c r="K645" s="44">
        <f t="shared" si="73"/>
        <v>160.21234098866881</v>
      </c>
      <c r="L645" s="51">
        <v>93.8</v>
      </c>
      <c r="M645" s="44">
        <f t="shared" si="74"/>
        <v>169.34713148476354</v>
      </c>
      <c r="N645" s="51">
        <v>95.7</v>
      </c>
      <c r="O645" s="44">
        <f t="shared" si="75"/>
        <v>220.37725387331085</v>
      </c>
      <c r="P645" s="51" t="s">
        <v>203</v>
      </c>
      <c r="Q645" s="51" t="s">
        <v>203</v>
      </c>
      <c r="R645" s="45" t="s">
        <v>187</v>
      </c>
      <c r="S645" s="18" t="s">
        <v>453</v>
      </c>
      <c r="T645" s="18" t="s">
        <v>189</v>
      </c>
    </row>
    <row r="646" spans="1:20" s="42" customFormat="1" x14ac:dyDescent="0.25">
      <c r="A646" s="18" t="s">
        <v>204</v>
      </c>
      <c r="B646" s="18" t="s">
        <v>488</v>
      </c>
      <c r="C646" s="45" t="s">
        <v>489</v>
      </c>
      <c r="D646" s="18" t="s">
        <v>627</v>
      </c>
      <c r="E646" s="48">
        <v>39973</v>
      </c>
      <c r="F646" s="48">
        <v>39974</v>
      </c>
      <c r="G646" s="49" t="s">
        <v>203</v>
      </c>
      <c r="H646" s="45" t="s">
        <v>188</v>
      </c>
      <c r="I646" s="53">
        <f>TIME(0, 650, 0)</f>
        <v>0.4513888888888889</v>
      </c>
      <c r="J646" s="51">
        <v>96.4</v>
      </c>
      <c r="K646" s="44">
        <f t="shared" si="73"/>
        <v>242.83431340245366</v>
      </c>
      <c r="L646" s="51">
        <v>96.5</v>
      </c>
      <c r="M646" s="44">
        <f t="shared" si="74"/>
        <v>246.22408020943703</v>
      </c>
      <c r="N646" s="51">
        <v>97.8</v>
      </c>
      <c r="O646" s="44">
        <f t="shared" si="75"/>
        <v>294.84694246003636</v>
      </c>
      <c r="P646" s="51" t="s">
        <v>203</v>
      </c>
      <c r="Q646" s="51" t="s">
        <v>203</v>
      </c>
      <c r="R646" s="45" t="s">
        <v>187</v>
      </c>
      <c r="S646" s="18" t="s">
        <v>453</v>
      </c>
      <c r="T646" s="18" t="s">
        <v>189</v>
      </c>
    </row>
    <row r="647" spans="1:20" s="42" customFormat="1" ht="30" x14ac:dyDescent="0.25">
      <c r="A647" s="18" t="s">
        <v>204</v>
      </c>
      <c r="B647" s="18" t="s">
        <v>488</v>
      </c>
      <c r="C647" s="45" t="s">
        <v>490</v>
      </c>
      <c r="D647" s="18" t="s">
        <v>627</v>
      </c>
      <c r="E647" s="48">
        <v>39973</v>
      </c>
      <c r="F647" s="48">
        <v>39974</v>
      </c>
      <c r="G647" s="49" t="s">
        <v>203</v>
      </c>
      <c r="H647" s="45" t="s">
        <v>188</v>
      </c>
      <c r="I647" s="53">
        <f>TIME(0, 471, 0)</f>
        <v>0.32708333333333334</v>
      </c>
      <c r="J647" s="51">
        <v>90.6</v>
      </c>
      <c r="K647" s="44">
        <f t="shared" si="73"/>
        <v>108.67329059800777</v>
      </c>
      <c r="L647" s="51">
        <v>91.3</v>
      </c>
      <c r="M647" s="44">
        <f t="shared" si="74"/>
        <v>119.74740334464479</v>
      </c>
      <c r="N647" s="51">
        <v>93.4</v>
      </c>
      <c r="O647" s="44">
        <f t="shared" si="75"/>
        <v>160.21234098866881</v>
      </c>
      <c r="P647" s="51" t="s">
        <v>203</v>
      </c>
      <c r="Q647" s="51" t="s">
        <v>203</v>
      </c>
      <c r="R647" s="45" t="s">
        <v>187</v>
      </c>
      <c r="S647" s="18" t="s">
        <v>453</v>
      </c>
      <c r="T647" s="18" t="s">
        <v>189</v>
      </c>
    </row>
    <row r="648" spans="1:20" s="42" customFormat="1" x14ac:dyDescent="0.25">
      <c r="A648" s="18" t="s">
        <v>204</v>
      </c>
      <c r="B648" s="18" t="s">
        <v>488</v>
      </c>
      <c r="C648" s="45" t="s">
        <v>491</v>
      </c>
      <c r="D648" s="18" t="s">
        <v>627</v>
      </c>
      <c r="E648" s="48">
        <v>39973</v>
      </c>
      <c r="F648" s="48">
        <v>39974</v>
      </c>
      <c r="G648" s="49" t="s">
        <v>203</v>
      </c>
      <c r="H648" s="45" t="s">
        <v>188</v>
      </c>
      <c r="I648" s="53">
        <f>TIME(0, 627, 0)</f>
        <v>0.43541666666666662</v>
      </c>
      <c r="J648" s="51">
        <v>94.8</v>
      </c>
      <c r="K648" s="44">
        <f t="shared" si="73"/>
        <v>194.52818764778587</v>
      </c>
      <c r="L648" s="51">
        <v>95</v>
      </c>
      <c r="M648" s="44">
        <f t="shared" si="74"/>
        <v>199.99699937072805</v>
      </c>
      <c r="N648" s="51">
        <v>96.5</v>
      </c>
      <c r="O648" s="44">
        <f t="shared" si="75"/>
        <v>246.22408020943703</v>
      </c>
      <c r="P648" s="51" t="s">
        <v>203</v>
      </c>
      <c r="Q648" s="51" t="s">
        <v>203</v>
      </c>
      <c r="R648" s="45" t="s">
        <v>187</v>
      </c>
      <c r="S648" s="18" t="s">
        <v>453</v>
      </c>
      <c r="T648" s="18" t="s">
        <v>189</v>
      </c>
    </row>
    <row r="649" spans="1:20" s="42" customFormat="1" x14ac:dyDescent="0.25">
      <c r="A649" s="18" t="s">
        <v>204</v>
      </c>
      <c r="B649" s="18" t="s">
        <v>488</v>
      </c>
      <c r="C649" s="45" t="s">
        <v>491</v>
      </c>
      <c r="D649" s="18" t="s">
        <v>627</v>
      </c>
      <c r="E649" s="48">
        <v>39973</v>
      </c>
      <c r="F649" s="48">
        <v>39974</v>
      </c>
      <c r="G649" s="49" t="s">
        <v>203</v>
      </c>
      <c r="H649" s="45" t="s">
        <v>188</v>
      </c>
      <c r="I649" s="53">
        <f>TIME(0, 666, 0)</f>
        <v>0.46249999999999997</v>
      </c>
      <c r="J649" s="51">
        <v>95</v>
      </c>
      <c r="K649" s="44">
        <f t="shared" si="73"/>
        <v>199.99699937072805</v>
      </c>
      <c r="L649" s="51">
        <v>95.2</v>
      </c>
      <c r="M649" s="44">
        <f t="shared" si="74"/>
        <v>205.61955694419524</v>
      </c>
      <c r="N649" s="51">
        <v>96.5</v>
      </c>
      <c r="O649" s="44">
        <f t="shared" si="75"/>
        <v>246.22408020943703</v>
      </c>
      <c r="P649" s="51" t="s">
        <v>203</v>
      </c>
      <c r="Q649" s="51" t="s">
        <v>203</v>
      </c>
      <c r="R649" s="45" t="s">
        <v>187</v>
      </c>
      <c r="S649" s="18" t="s">
        <v>453</v>
      </c>
      <c r="T649" s="18" t="s">
        <v>189</v>
      </c>
    </row>
    <row r="650" spans="1:20" s="42" customFormat="1" x14ac:dyDescent="0.25">
      <c r="A650" s="18" t="s">
        <v>204</v>
      </c>
      <c r="B650" s="18" t="s">
        <v>488</v>
      </c>
      <c r="C650" s="45" t="s">
        <v>492</v>
      </c>
      <c r="D650" s="18" t="s">
        <v>627</v>
      </c>
      <c r="E650" s="48">
        <v>39973</v>
      </c>
      <c r="F650" s="48">
        <v>39974</v>
      </c>
      <c r="G650" s="49" t="s">
        <v>203</v>
      </c>
      <c r="H650" s="45" t="s">
        <v>188</v>
      </c>
      <c r="I650" s="53">
        <f>TIME(0, 673, 0)</f>
        <v>0.46736111111111112</v>
      </c>
      <c r="J650" s="51">
        <v>97.6</v>
      </c>
      <c r="K650" s="44">
        <f t="shared" si="73"/>
        <v>286.78450942117786</v>
      </c>
      <c r="L650" s="51">
        <v>97.7</v>
      </c>
      <c r="M650" s="44">
        <f t="shared" si="74"/>
        <v>290.78778472923506</v>
      </c>
      <c r="N650" s="51">
        <v>99</v>
      </c>
      <c r="O650" s="44">
        <f t="shared" si="75"/>
        <v>348.21082145667458</v>
      </c>
      <c r="P650" s="51" t="s">
        <v>203</v>
      </c>
      <c r="Q650" s="51" t="s">
        <v>203</v>
      </c>
      <c r="R650" s="45" t="s">
        <v>187</v>
      </c>
      <c r="S650" s="18" t="s">
        <v>453</v>
      </c>
      <c r="T650" s="18" t="s">
        <v>189</v>
      </c>
    </row>
    <row r="651" spans="1:20" s="42" customFormat="1" x14ac:dyDescent="0.25">
      <c r="A651" s="18" t="s">
        <v>204</v>
      </c>
      <c r="B651" s="18" t="s">
        <v>488</v>
      </c>
      <c r="C651" s="45" t="s">
        <v>493</v>
      </c>
      <c r="D651" s="18" t="s">
        <v>627</v>
      </c>
      <c r="E651" s="48">
        <v>39973</v>
      </c>
      <c r="F651" s="48">
        <v>39974</v>
      </c>
      <c r="G651" s="49" t="s">
        <v>203</v>
      </c>
      <c r="H651" s="45" t="s">
        <v>188</v>
      </c>
      <c r="I651" s="53">
        <f>TIME(0, 653, 0)</f>
        <v>0.45347222222222222</v>
      </c>
      <c r="J651" s="51">
        <v>95.8</v>
      </c>
      <c r="K651" s="44">
        <f t="shared" si="73"/>
        <v>223.45353864430137</v>
      </c>
      <c r="L651" s="51">
        <v>96.2</v>
      </c>
      <c r="M651" s="44">
        <f t="shared" si="74"/>
        <v>236.19413807959165</v>
      </c>
      <c r="N651" s="51">
        <v>97.9</v>
      </c>
      <c r="O651" s="44">
        <f t="shared" si="75"/>
        <v>298.96276268613133</v>
      </c>
      <c r="P651" s="51" t="s">
        <v>203</v>
      </c>
      <c r="Q651" s="51" t="s">
        <v>203</v>
      </c>
      <c r="R651" s="45" t="s">
        <v>187</v>
      </c>
      <c r="S651" s="18" t="s">
        <v>453</v>
      </c>
      <c r="T651" s="18" t="s">
        <v>189</v>
      </c>
    </row>
    <row r="652" spans="1:20" s="42" customFormat="1" x14ac:dyDescent="0.25">
      <c r="A652" s="18" t="s">
        <v>204</v>
      </c>
      <c r="B652" s="18" t="s">
        <v>488</v>
      </c>
      <c r="C652" s="45" t="s">
        <v>629</v>
      </c>
      <c r="D652" s="18" t="s">
        <v>627</v>
      </c>
      <c r="E652" s="48">
        <v>39973</v>
      </c>
      <c r="F652" s="48">
        <v>39974</v>
      </c>
      <c r="G652" s="49" t="s">
        <v>203</v>
      </c>
      <c r="H652" s="45" t="s">
        <v>188</v>
      </c>
      <c r="I652" s="53">
        <f>TIME(0, 640, 0)</f>
        <v>0.44444444444444442</v>
      </c>
      <c r="J652" s="51">
        <v>86.3</v>
      </c>
      <c r="K652" s="44">
        <f t="shared" si="73"/>
        <v>59.874599979709117</v>
      </c>
      <c r="L652" s="51">
        <v>88.6</v>
      </c>
      <c r="M652" s="44">
        <f t="shared" si="74"/>
        <v>82.359447710863435</v>
      </c>
      <c r="N652" s="51">
        <v>91</v>
      </c>
      <c r="O652" s="44">
        <f t="shared" si="75"/>
        <v>114.8694908158441</v>
      </c>
      <c r="P652" s="51" t="s">
        <v>203</v>
      </c>
      <c r="Q652" s="51" t="s">
        <v>203</v>
      </c>
      <c r="R652" s="45" t="s">
        <v>187</v>
      </c>
      <c r="S652" s="18" t="s">
        <v>453</v>
      </c>
      <c r="T652" s="18" t="s">
        <v>189</v>
      </c>
    </row>
    <row r="653" spans="1:20" s="42" customFormat="1" x14ac:dyDescent="0.25">
      <c r="A653" s="18" t="s">
        <v>204</v>
      </c>
      <c r="B653" s="18" t="s">
        <v>630</v>
      </c>
      <c r="C653" s="45" t="s">
        <v>434</v>
      </c>
      <c r="D653" s="18" t="s">
        <v>627</v>
      </c>
      <c r="E653" s="48">
        <v>39973</v>
      </c>
      <c r="F653" s="48">
        <v>39974</v>
      </c>
      <c r="G653" s="49" t="s">
        <v>203</v>
      </c>
      <c r="H653" s="45" t="s">
        <v>188</v>
      </c>
      <c r="I653" s="53">
        <f>TIME(0, 433, 0)</f>
        <v>0.30069444444444443</v>
      </c>
      <c r="J653" s="51">
        <v>71.2</v>
      </c>
      <c r="K653" s="44">
        <f t="shared" si="73"/>
        <v>7.3816205360382439</v>
      </c>
      <c r="L653" s="51">
        <v>81.3</v>
      </c>
      <c r="M653" s="44">
        <f t="shared" si="74"/>
        <v>29.937749150286734</v>
      </c>
      <c r="N653" s="51">
        <v>84.2</v>
      </c>
      <c r="O653" s="44">
        <f t="shared" si="75"/>
        <v>44.75203239416242</v>
      </c>
      <c r="P653" s="51" t="s">
        <v>203</v>
      </c>
      <c r="Q653" s="51" t="s">
        <v>203</v>
      </c>
      <c r="R653" s="45" t="s">
        <v>187</v>
      </c>
      <c r="S653" s="18" t="s">
        <v>453</v>
      </c>
      <c r="T653" s="18" t="s">
        <v>189</v>
      </c>
    </row>
    <row r="654" spans="1:20" s="42" customFormat="1" x14ac:dyDescent="0.25">
      <c r="A654" s="18" t="s">
        <v>204</v>
      </c>
      <c r="B654" s="18" t="s">
        <v>630</v>
      </c>
      <c r="C654" s="45" t="s">
        <v>434</v>
      </c>
      <c r="D654" s="18" t="s">
        <v>627</v>
      </c>
      <c r="E654" s="48">
        <v>39973</v>
      </c>
      <c r="F654" s="48">
        <v>39974</v>
      </c>
      <c r="G654" s="49" t="s">
        <v>203</v>
      </c>
      <c r="H654" s="45" t="s">
        <v>188</v>
      </c>
      <c r="I654" s="53">
        <f>TIME(0, 648, 0)</f>
        <v>0.45</v>
      </c>
      <c r="J654" s="51">
        <v>81.8</v>
      </c>
      <c r="K654" s="44">
        <f t="shared" si="73"/>
        <v>32.086436927197617</v>
      </c>
      <c r="L654" s="51">
        <v>87.3</v>
      </c>
      <c r="M654" s="44">
        <f t="shared" si="74"/>
        <v>68.777648124715355</v>
      </c>
      <c r="N654" s="51">
        <v>89.8</v>
      </c>
      <c r="O654" s="44">
        <f t="shared" si="75"/>
        <v>97.26555311322204</v>
      </c>
      <c r="P654" s="51" t="s">
        <v>203</v>
      </c>
      <c r="Q654" s="51" t="s">
        <v>203</v>
      </c>
      <c r="R654" s="45" t="s">
        <v>187</v>
      </c>
      <c r="S654" s="18" t="s">
        <v>453</v>
      </c>
      <c r="T654" s="18" t="s">
        <v>189</v>
      </c>
    </row>
    <row r="655" spans="1:20" s="42" customFormat="1" x14ac:dyDescent="0.25">
      <c r="A655" s="18" t="s">
        <v>204</v>
      </c>
      <c r="B655" s="18" t="s">
        <v>633</v>
      </c>
      <c r="C655" s="45" t="s">
        <v>628</v>
      </c>
      <c r="D655" s="18" t="s">
        <v>627</v>
      </c>
      <c r="E655" s="48">
        <v>39973</v>
      </c>
      <c r="F655" s="48">
        <v>39974</v>
      </c>
      <c r="G655" s="49" t="s">
        <v>203</v>
      </c>
      <c r="H655" s="45" t="s">
        <v>188</v>
      </c>
      <c r="I655" s="53">
        <f>TIME(0, 605, 0)</f>
        <v>0.4201388888888889</v>
      </c>
      <c r="J655" s="44">
        <v>84.3</v>
      </c>
      <c r="K655" s="44">
        <f t="shared" si="73"/>
        <v>45.376733869951657</v>
      </c>
      <c r="L655" s="44">
        <v>87.7</v>
      </c>
      <c r="M655" s="44">
        <f t="shared" si="74"/>
        <v>72.699127597247724</v>
      </c>
      <c r="N655" s="44">
        <v>90.7</v>
      </c>
      <c r="O655" s="44">
        <f t="shared" si="75"/>
        <v>110.19028013755575</v>
      </c>
      <c r="P655" s="51" t="s">
        <v>203</v>
      </c>
      <c r="Q655" s="51" t="s">
        <v>203</v>
      </c>
      <c r="R655" s="45" t="s">
        <v>187</v>
      </c>
      <c r="S655" s="18" t="s">
        <v>453</v>
      </c>
      <c r="T655" s="18" t="s">
        <v>189</v>
      </c>
    </row>
    <row r="656" spans="1:20" s="42" customFormat="1" x14ac:dyDescent="0.25">
      <c r="A656" s="18" t="s">
        <v>204</v>
      </c>
      <c r="B656" s="18" t="s">
        <v>633</v>
      </c>
      <c r="C656" s="45" t="s">
        <v>628</v>
      </c>
      <c r="D656" s="18" t="s">
        <v>627</v>
      </c>
      <c r="E656" s="48">
        <v>39973</v>
      </c>
      <c r="F656" s="48">
        <v>39974</v>
      </c>
      <c r="G656" s="49" t="s">
        <v>203</v>
      </c>
      <c r="H656" s="45" t="s">
        <v>188</v>
      </c>
      <c r="I656" s="53">
        <f>TIME(0, 647, 0)</f>
        <v>0.44930555555555557</v>
      </c>
      <c r="J656" s="44">
        <v>87.4</v>
      </c>
      <c r="K656" s="44">
        <f t="shared" si="73"/>
        <v>69.737727387851407</v>
      </c>
      <c r="L656" s="44">
        <v>89.8</v>
      </c>
      <c r="M656" s="44">
        <f t="shared" si="74"/>
        <v>97.26555311322204</v>
      </c>
      <c r="N656" s="44">
        <v>93.4</v>
      </c>
      <c r="O656" s="44">
        <f t="shared" si="75"/>
        <v>160.21234098866881</v>
      </c>
      <c r="P656" s="51" t="s">
        <v>203</v>
      </c>
      <c r="Q656" s="51" t="s">
        <v>203</v>
      </c>
      <c r="R656" s="45" t="s">
        <v>187</v>
      </c>
      <c r="S656" s="18" t="s">
        <v>453</v>
      </c>
      <c r="T656" s="18" t="s">
        <v>189</v>
      </c>
    </row>
    <row r="657" spans="1:20" s="42" customFormat="1" x14ac:dyDescent="0.25">
      <c r="A657" s="18" t="s">
        <v>204</v>
      </c>
      <c r="B657" s="45" t="s">
        <v>632</v>
      </c>
      <c r="C657" s="45" t="s">
        <v>435</v>
      </c>
      <c r="D657" s="18" t="s">
        <v>627</v>
      </c>
      <c r="E657" s="48">
        <v>39973</v>
      </c>
      <c r="F657" s="48">
        <v>39974</v>
      </c>
      <c r="G657" s="49" t="s">
        <v>203</v>
      </c>
      <c r="H657" s="45" t="s">
        <v>188</v>
      </c>
      <c r="I657" s="53">
        <f>TIME(0, 602, 0)</f>
        <v>0.41805555555555557</v>
      </c>
      <c r="J657" s="44">
        <v>72.5</v>
      </c>
      <c r="K657" s="44">
        <f t="shared" si="73"/>
        <v>8.839298916660848</v>
      </c>
      <c r="L657" s="44">
        <v>85.6</v>
      </c>
      <c r="M657" s="44">
        <f t="shared" si="74"/>
        <v>54.337460531877056</v>
      </c>
      <c r="N657" s="44">
        <v>86.6</v>
      </c>
      <c r="O657" s="44">
        <f t="shared" si="75"/>
        <v>62.417164235227432</v>
      </c>
      <c r="P657" s="51" t="s">
        <v>203</v>
      </c>
      <c r="Q657" s="51" t="s">
        <v>203</v>
      </c>
      <c r="R657" s="45" t="s">
        <v>187</v>
      </c>
      <c r="S657" s="18" t="s">
        <v>453</v>
      </c>
      <c r="T657" s="18" t="s">
        <v>189</v>
      </c>
    </row>
    <row r="658" spans="1:20" s="42" customFormat="1" x14ac:dyDescent="0.25">
      <c r="A658" s="18" t="s">
        <v>204</v>
      </c>
      <c r="B658" s="45" t="s">
        <v>632</v>
      </c>
      <c r="C658" s="45" t="s">
        <v>435</v>
      </c>
      <c r="D658" s="18" t="s">
        <v>627</v>
      </c>
      <c r="E658" s="48">
        <v>39973</v>
      </c>
      <c r="F658" s="48">
        <v>39974</v>
      </c>
      <c r="G658" s="49" t="s">
        <v>203</v>
      </c>
      <c r="H658" s="45" t="s">
        <v>188</v>
      </c>
      <c r="I658" s="53">
        <f>TIME(0, 651, 0)</f>
        <v>0.45208333333333334</v>
      </c>
      <c r="J658" s="44">
        <v>77.3</v>
      </c>
      <c r="K658" s="44">
        <f t="shared" si="73"/>
        <v>17.194927983350713</v>
      </c>
      <c r="L658" s="44">
        <v>86.9</v>
      </c>
      <c r="M658" s="44">
        <f t="shared" si="74"/>
        <v>65.067698030344118</v>
      </c>
      <c r="N658" s="44">
        <v>88</v>
      </c>
      <c r="O658" s="44">
        <f t="shared" si="75"/>
        <v>75.786283140646219</v>
      </c>
      <c r="P658" s="51" t="s">
        <v>203</v>
      </c>
      <c r="Q658" s="51" t="s">
        <v>203</v>
      </c>
      <c r="R658" s="45" t="s">
        <v>187</v>
      </c>
      <c r="S658" s="18" t="s">
        <v>453</v>
      </c>
      <c r="T658" s="18" t="s">
        <v>189</v>
      </c>
    </row>
    <row r="659" spans="1:20" s="42" customFormat="1" x14ac:dyDescent="0.25">
      <c r="A659" s="18" t="s">
        <v>204</v>
      </c>
      <c r="B659" s="18" t="s">
        <v>494</v>
      </c>
      <c r="C659" s="45" t="s">
        <v>495</v>
      </c>
      <c r="D659" s="18" t="s">
        <v>627</v>
      </c>
      <c r="E659" s="48">
        <v>39973</v>
      </c>
      <c r="F659" s="48">
        <v>39974</v>
      </c>
      <c r="G659" s="49" t="s">
        <v>203</v>
      </c>
      <c r="H659" s="45" t="s">
        <v>188</v>
      </c>
      <c r="I659" s="53">
        <f>TIME(0, 610, 0)</f>
        <v>0.4236111111111111</v>
      </c>
      <c r="J659" s="44">
        <v>98.2</v>
      </c>
      <c r="K659" s="44">
        <f t="shared" si="73"/>
        <v>311.65816331334815</v>
      </c>
      <c r="L659" s="44">
        <v>98.2</v>
      </c>
      <c r="M659" s="44">
        <f t="shared" si="74"/>
        <v>311.65816331334815</v>
      </c>
      <c r="N659" s="44">
        <v>99.7</v>
      </c>
      <c r="O659" s="44">
        <f t="shared" si="75"/>
        <v>383.69447963239384</v>
      </c>
      <c r="P659" s="51" t="s">
        <v>203</v>
      </c>
      <c r="Q659" s="51" t="s">
        <v>203</v>
      </c>
      <c r="R659" s="45" t="s">
        <v>187</v>
      </c>
      <c r="S659" s="18" t="s">
        <v>453</v>
      </c>
      <c r="T659" s="18" t="s">
        <v>189</v>
      </c>
    </row>
    <row r="660" spans="1:20" s="42" customFormat="1" x14ac:dyDescent="0.25">
      <c r="A660" s="18" t="s">
        <v>204</v>
      </c>
      <c r="B660" s="18" t="s">
        <v>494</v>
      </c>
      <c r="C660" s="45" t="s">
        <v>495</v>
      </c>
      <c r="D660" s="18" t="s">
        <v>627</v>
      </c>
      <c r="E660" s="48">
        <v>39973</v>
      </c>
      <c r="F660" s="48">
        <v>39974</v>
      </c>
      <c r="G660" s="49" t="s">
        <v>203</v>
      </c>
      <c r="H660" s="45" t="s">
        <v>188</v>
      </c>
      <c r="I660" s="53">
        <f>TIME(0, 625, 0)</f>
        <v>0.43402777777777773</v>
      </c>
      <c r="J660" s="44">
        <v>98.5</v>
      </c>
      <c r="K660" s="44">
        <f t="shared" si="73"/>
        <v>324.89267187373184</v>
      </c>
      <c r="L660" s="44">
        <v>98.6</v>
      </c>
      <c r="M660" s="44">
        <f t="shared" si="74"/>
        <v>329.42790571082344</v>
      </c>
      <c r="N660" s="44">
        <v>100.1</v>
      </c>
      <c r="O660" s="44">
        <f t="shared" si="75"/>
        <v>405.57150024342076</v>
      </c>
      <c r="P660" s="51" t="s">
        <v>203</v>
      </c>
      <c r="Q660" s="51" t="s">
        <v>203</v>
      </c>
      <c r="R660" s="45" t="s">
        <v>187</v>
      </c>
      <c r="S660" s="18" t="s">
        <v>453</v>
      </c>
      <c r="T660" s="18" t="s">
        <v>189</v>
      </c>
    </row>
    <row r="661" spans="1:20" s="42" customFormat="1" x14ac:dyDescent="0.25">
      <c r="A661" s="18" t="s">
        <v>204</v>
      </c>
      <c r="B661" s="18" t="s">
        <v>494</v>
      </c>
      <c r="C661" s="45" t="s">
        <v>495</v>
      </c>
      <c r="D661" s="18" t="s">
        <v>627</v>
      </c>
      <c r="E661" s="48">
        <v>39973</v>
      </c>
      <c r="F661" s="48">
        <v>39974</v>
      </c>
      <c r="G661" s="49" t="s">
        <v>203</v>
      </c>
      <c r="H661" s="45" t="s">
        <v>188</v>
      </c>
      <c r="I661" s="53">
        <f>TIME(0, 640, 0)</f>
        <v>0.44444444444444442</v>
      </c>
      <c r="J661" s="44">
        <v>98.8</v>
      </c>
      <c r="K661" s="44">
        <f t="shared" si="73"/>
        <v>338.6891814899285</v>
      </c>
      <c r="L661" s="44">
        <v>98.8</v>
      </c>
      <c r="M661" s="44">
        <f t="shared" si="74"/>
        <v>338.6891814899285</v>
      </c>
      <c r="N661" s="44">
        <v>100.3</v>
      </c>
      <c r="O661" s="44">
        <f t="shared" si="75"/>
        <v>416.97341685942507</v>
      </c>
      <c r="P661" s="51" t="s">
        <v>203</v>
      </c>
      <c r="Q661" s="51" t="s">
        <v>203</v>
      </c>
      <c r="R661" s="45" t="s">
        <v>187</v>
      </c>
      <c r="S661" s="18" t="s">
        <v>453</v>
      </c>
      <c r="T661" s="18" t="s">
        <v>189</v>
      </c>
    </row>
    <row r="662" spans="1:20" s="42" customFormat="1" x14ac:dyDescent="0.25">
      <c r="A662" s="18" t="s">
        <v>204</v>
      </c>
      <c r="B662" s="18" t="s">
        <v>494</v>
      </c>
      <c r="C662" s="45" t="s">
        <v>495</v>
      </c>
      <c r="D662" s="18" t="s">
        <v>627</v>
      </c>
      <c r="E662" s="48">
        <v>39973</v>
      </c>
      <c r="F662" s="48">
        <v>39974</v>
      </c>
      <c r="G662" s="49" t="s">
        <v>203</v>
      </c>
      <c r="H662" s="45" t="s">
        <v>188</v>
      </c>
      <c r="I662" s="53">
        <f>TIME(0, 555, 0)</f>
        <v>0.38541666666666669</v>
      </c>
      <c r="J662" s="44">
        <v>100</v>
      </c>
      <c r="K662" s="44">
        <f t="shared" si="73"/>
        <v>399.98799757295001</v>
      </c>
      <c r="L662" s="44">
        <v>100.2</v>
      </c>
      <c r="M662" s="44">
        <f t="shared" si="74"/>
        <v>411.23294400777598</v>
      </c>
      <c r="N662" s="44">
        <v>101.2</v>
      </c>
      <c r="O662" s="44">
        <f t="shared" si="75"/>
        <v>472.38118884873757</v>
      </c>
      <c r="P662" s="51" t="s">
        <v>203</v>
      </c>
      <c r="Q662" s="51" t="s">
        <v>203</v>
      </c>
      <c r="R662" s="45" t="s">
        <v>187</v>
      </c>
      <c r="S662" s="18" t="s">
        <v>453</v>
      </c>
      <c r="T662" s="18" t="s">
        <v>189</v>
      </c>
    </row>
    <row r="663" spans="1:20" s="42" customFormat="1" x14ac:dyDescent="0.25">
      <c r="A663" s="18" t="s">
        <v>204</v>
      </c>
      <c r="B663" s="18" t="s">
        <v>494</v>
      </c>
      <c r="C663" s="45" t="s">
        <v>496</v>
      </c>
      <c r="D663" s="18" t="s">
        <v>627</v>
      </c>
      <c r="E663" s="48">
        <v>39973</v>
      </c>
      <c r="F663" s="48">
        <v>39974</v>
      </c>
      <c r="G663" s="49" t="s">
        <v>203</v>
      </c>
      <c r="H663" s="45" t="s">
        <v>188</v>
      </c>
      <c r="I663" s="53">
        <f>TIME(0, 640, 0)</f>
        <v>0.44444444444444442</v>
      </c>
      <c r="J663" s="44">
        <v>98.8</v>
      </c>
      <c r="K663" s="44">
        <f t="shared" si="73"/>
        <v>338.6891814899285</v>
      </c>
      <c r="L663" s="44">
        <v>98.9</v>
      </c>
      <c r="M663" s="44">
        <f t="shared" si="74"/>
        <v>343.41700322653941</v>
      </c>
      <c r="N663" s="44">
        <v>100.4</v>
      </c>
      <c r="O663" s="44">
        <f t="shared" si="75"/>
        <v>422.79402197927158</v>
      </c>
      <c r="P663" s="51" t="s">
        <v>203</v>
      </c>
      <c r="Q663" s="51" t="s">
        <v>203</v>
      </c>
      <c r="R663" s="45" t="s">
        <v>187</v>
      </c>
      <c r="S663" s="18" t="s">
        <v>453</v>
      </c>
      <c r="T663" s="18" t="s">
        <v>189</v>
      </c>
    </row>
    <row r="664" spans="1:20" s="42" customFormat="1" x14ac:dyDescent="0.25">
      <c r="A664" s="18" t="s">
        <v>68</v>
      </c>
      <c r="B664" s="45" t="s">
        <v>175</v>
      </c>
      <c r="C664" s="45" t="s">
        <v>18</v>
      </c>
      <c r="D664" s="45" t="s">
        <v>250</v>
      </c>
      <c r="E664" s="48">
        <v>39925</v>
      </c>
      <c r="F664" s="48">
        <v>39926</v>
      </c>
      <c r="G664" s="49" t="s">
        <v>203</v>
      </c>
      <c r="H664" s="45" t="s">
        <v>188</v>
      </c>
      <c r="I664" s="54">
        <v>0.36319444444444443</v>
      </c>
      <c r="J664" s="51">
        <v>72</v>
      </c>
      <c r="K664" s="51">
        <v>7.7</v>
      </c>
      <c r="L664" s="51">
        <v>76</v>
      </c>
      <c r="M664" s="51">
        <v>15</v>
      </c>
      <c r="N664" s="51">
        <v>83</v>
      </c>
      <c r="O664" s="51">
        <v>60</v>
      </c>
      <c r="P664" s="47" t="s">
        <v>203</v>
      </c>
      <c r="Q664" s="47" t="s">
        <v>203</v>
      </c>
      <c r="R664" s="45" t="s">
        <v>189</v>
      </c>
      <c r="S664" s="45" t="s">
        <v>242</v>
      </c>
      <c r="T664" s="45" t="s">
        <v>189</v>
      </c>
    </row>
    <row r="665" spans="1:20" x14ac:dyDescent="0.25">
      <c r="A665" s="18" t="s">
        <v>68</v>
      </c>
      <c r="B665" s="45" t="s">
        <v>175</v>
      </c>
      <c r="C665" s="45" t="s">
        <v>18</v>
      </c>
      <c r="D665" s="45" t="s">
        <v>250</v>
      </c>
      <c r="E665" s="48">
        <v>39925</v>
      </c>
      <c r="F665" s="48">
        <v>39926</v>
      </c>
      <c r="G665" s="49" t="s">
        <v>203</v>
      </c>
      <c r="H665" s="45" t="s">
        <v>188</v>
      </c>
      <c r="I665" s="54">
        <v>0.34513888888888888</v>
      </c>
      <c r="J665" s="51">
        <v>68</v>
      </c>
      <c r="K665" s="51">
        <v>4.5999999999999996</v>
      </c>
      <c r="L665" s="51">
        <v>72</v>
      </c>
      <c r="M665" s="51">
        <v>8.5</v>
      </c>
      <c r="N665" s="51">
        <v>81</v>
      </c>
      <c r="O665" s="51">
        <v>44</v>
      </c>
      <c r="P665" s="47" t="s">
        <v>203</v>
      </c>
      <c r="Q665" s="47" t="s">
        <v>203</v>
      </c>
      <c r="R665" s="45" t="s">
        <v>189</v>
      </c>
      <c r="S665" s="45" t="s">
        <v>242</v>
      </c>
      <c r="T665" s="45" t="s">
        <v>189</v>
      </c>
    </row>
    <row r="666" spans="1:20" x14ac:dyDescent="0.25">
      <c r="A666" s="18" t="s">
        <v>68</v>
      </c>
      <c r="B666" s="45" t="s">
        <v>175</v>
      </c>
      <c r="C666" s="45" t="s">
        <v>18</v>
      </c>
      <c r="D666" s="45" t="s">
        <v>250</v>
      </c>
      <c r="E666" s="48">
        <v>39925</v>
      </c>
      <c r="F666" s="48">
        <v>39926</v>
      </c>
      <c r="G666" s="49" t="s">
        <v>203</v>
      </c>
      <c r="H666" s="45" t="s">
        <v>188</v>
      </c>
      <c r="I666" s="54">
        <v>0.2951388888888889</v>
      </c>
      <c r="J666" s="51">
        <v>43</v>
      </c>
      <c r="K666" s="51">
        <v>0.1</v>
      </c>
      <c r="L666" s="51">
        <v>63</v>
      </c>
      <c r="M666" s="51">
        <v>2.2000000000000002</v>
      </c>
      <c r="N666" s="51">
        <v>71</v>
      </c>
      <c r="O666" s="51">
        <v>4.4000000000000004</v>
      </c>
      <c r="P666" s="47" t="s">
        <v>203</v>
      </c>
      <c r="Q666" s="47" t="s">
        <v>203</v>
      </c>
      <c r="R666" s="45" t="s">
        <v>189</v>
      </c>
      <c r="S666" s="45" t="s">
        <v>242</v>
      </c>
      <c r="T666" s="45" t="s">
        <v>189</v>
      </c>
    </row>
    <row r="667" spans="1:20" x14ac:dyDescent="0.25">
      <c r="A667" s="18" t="s">
        <v>68</v>
      </c>
      <c r="B667" s="45" t="s">
        <v>175</v>
      </c>
      <c r="C667" s="45" t="s">
        <v>18</v>
      </c>
      <c r="D667" s="45" t="s">
        <v>250</v>
      </c>
      <c r="E667" s="48">
        <v>39925</v>
      </c>
      <c r="F667" s="48">
        <v>39926</v>
      </c>
      <c r="G667" s="49" t="s">
        <v>203</v>
      </c>
      <c r="H667" s="45" t="s">
        <v>188</v>
      </c>
      <c r="I667" s="54">
        <v>0.3263888888888889</v>
      </c>
      <c r="J667" s="51">
        <v>46</v>
      </c>
      <c r="K667" s="51">
        <v>0.2</v>
      </c>
      <c r="L667" s="51">
        <v>60</v>
      </c>
      <c r="M667" s="51">
        <v>1.6</v>
      </c>
      <c r="N667" s="51">
        <v>70</v>
      </c>
      <c r="O667" s="51">
        <v>3.4</v>
      </c>
      <c r="P667" s="47" t="s">
        <v>203</v>
      </c>
      <c r="Q667" s="47" t="s">
        <v>203</v>
      </c>
      <c r="R667" s="45" t="s">
        <v>189</v>
      </c>
      <c r="S667" s="45" t="s">
        <v>242</v>
      </c>
      <c r="T667" s="45" t="s">
        <v>189</v>
      </c>
    </row>
    <row r="668" spans="1:20" x14ac:dyDescent="0.25">
      <c r="A668" s="18" t="s">
        <v>68</v>
      </c>
      <c r="B668" s="45" t="s">
        <v>175</v>
      </c>
      <c r="C668" s="45" t="s">
        <v>19</v>
      </c>
      <c r="D668" s="45" t="s">
        <v>250</v>
      </c>
      <c r="E668" s="48">
        <v>39925</v>
      </c>
      <c r="F668" s="48">
        <v>39926</v>
      </c>
      <c r="G668" s="49" t="s">
        <v>203</v>
      </c>
      <c r="H668" s="45" t="s">
        <v>188</v>
      </c>
      <c r="I668" s="53">
        <v>0.31597222222222221</v>
      </c>
      <c r="J668" s="51">
        <v>64</v>
      </c>
      <c r="K668" s="51">
        <v>2.8</v>
      </c>
      <c r="L668" s="51">
        <v>74</v>
      </c>
      <c r="M668" s="51">
        <v>11</v>
      </c>
      <c r="N668" s="51">
        <v>80</v>
      </c>
      <c r="O668" s="51">
        <v>29</v>
      </c>
      <c r="P668" s="47" t="s">
        <v>203</v>
      </c>
      <c r="Q668" s="47" t="s">
        <v>203</v>
      </c>
      <c r="R668" s="45" t="s">
        <v>189</v>
      </c>
      <c r="S668" s="45" t="s">
        <v>242</v>
      </c>
      <c r="T668" s="45" t="s">
        <v>189</v>
      </c>
    </row>
    <row r="669" spans="1:20" x14ac:dyDescent="0.25">
      <c r="A669" s="18" t="s">
        <v>68</v>
      </c>
      <c r="B669" s="45" t="s">
        <v>175</v>
      </c>
      <c r="C669" s="45" t="s">
        <v>19</v>
      </c>
      <c r="D669" s="45" t="s">
        <v>250</v>
      </c>
      <c r="E669" s="48">
        <v>39925</v>
      </c>
      <c r="F669" s="48">
        <v>39926</v>
      </c>
      <c r="G669" s="49" t="s">
        <v>203</v>
      </c>
      <c r="H669" s="45" t="s">
        <v>188</v>
      </c>
      <c r="I669" s="53">
        <v>0.32222222222222224</v>
      </c>
      <c r="J669" s="51">
        <v>55</v>
      </c>
      <c r="K669" s="51">
        <v>0.8</v>
      </c>
      <c r="L669" s="51">
        <v>70</v>
      </c>
      <c r="M669" s="51">
        <v>6.3</v>
      </c>
      <c r="N669" s="51">
        <v>77</v>
      </c>
      <c r="O669" s="51">
        <v>16</v>
      </c>
      <c r="P669" s="47" t="s">
        <v>203</v>
      </c>
      <c r="Q669" s="47" t="s">
        <v>203</v>
      </c>
      <c r="R669" s="45" t="s">
        <v>189</v>
      </c>
      <c r="S669" s="45" t="s">
        <v>242</v>
      </c>
      <c r="T669" s="45" t="s">
        <v>189</v>
      </c>
    </row>
    <row r="670" spans="1:20" x14ac:dyDescent="0.25">
      <c r="A670" s="18" t="s">
        <v>68</v>
      </c>
      <c r="B670" s="45" t="s">
        <v>175</v>
      </c>
      <c r="C670" s="45" t="s">
        <v>19</v>
      </c>
      <c r="D670" s="45" t="s">
        <v>250</v>
      </c>
      <c r="E670" s="48">
        <v>39925</v>
      </c>
      <c r="F670" s="48">
        <v>39926</v>
      </c>
      <c r="G670" s="49" t="s">
        <v>203</v>
      </c>
      <c r="H670" s="18" t="s">
        <v>211</v>
      </c>
      <c r="I670" s="53">
        <v>0.28888888888888892</v>
      </c>
      <c r="J670" s="51">
        <v>48</v>
      </c>
      <c r="K670" s="51">
        <v>0.3</v>
      </c>
      <c r="L670" s="51">
        <v>65</v>
      </c>
      <c r="M670" s="51">
        <v>3</v>
      </c>
      <c r="N670" s="51">
        <v>73</v>
      </c>
      <c r="O670" s="51">
        <v>6.2</v>
      </c>
      <c r="P670" s="47" t="s">
        <v>203</v>
      </c>
      <c r="Q670" s="47" t="s">
        <v>203</v>
      </c>
      <c r="R670" s="45" t="s">
        <v>189</v>
      </c>
      <c r="S670" s="45" t="s">
        <v>242</v>
      </c>
      <c r="T670" s="45" t="s">
        <v>189</v>
      </c>
    </row>
    <row r="671" spans="1:20" x14ac:dyDescent="0.25">
      <c r="A671" s="18" t="s">
        <v>68</v>
      </c>
      <c r="B671" s="45" t="s">
        <v>175</v>
      </c>
      <c r="C671" s="45" t="s">
        <v>19</v>
      </c>
      <c r="D671" s="45" t="s">
        <v>250</v>
      </c>
      <c r="E671" s="48">
        <v>39925</v>
      </c>
      <c r="F671" s="48">
        <v>39926</v>
      </c>
      <c r="G671" s="49" t="s">
        <v>203</v>
      </c>
      <c r="H671" s="18" t="s">
        <v>188</v>
      </c>
      <c r="I671" s="53">
        <v>0.32569444444444445</v>
      </c>
      <c r="J671" s="51">
        <v>38</v>
      </c>
      <c r="K671" s="51">
        <v>0.1</v>
      </c>
      <c r="L671" s="51">
        <v>58</v>
      </c>
      <c r="M671" s="51">
        <v>1.1000000000000001</v>
      </c>
      <c r="N671" s="51">
        <v>68</v>
      </c>
      <c r="O671" s="51">
        <v>2.2000000000000002</v>
      </c>
      <c r="P671" s="47" t="s">
        <v>203</v>
      </c>
      <c r="Q671" s="47" t="s">
        <v>203</v>
      </c>
      <c r="R671" s="45" t="s">
        <v>189</v>
      </c>
      <c r="S671" s="45" t="s">
        <v>242</v>
      </c>
      <c r="T671" s="45" t="s">
        <v>189</v>
      </c>
    </row>
    <row r="672" spans="1:20" x14ac:dyDescent="0.25">
      <c r="A672" s="18" t="s">
        <v>68</v>
      </c>
      <c r="B672" s="45" t="s">
        <v>175</v>
      </c>
      <c r="C672" s="45" t="s">
        <v>19</v>
      </c>
      <c r="D672" s="45" t="s">
        <v>250</v>
      </c>
      <c r="E672" s="48">
        <v>39925</v>
      </c>
      <c r="F672" s="48">
        <v>39926</v>
      </c>
      <c r="G672" s="49" t="s">
        <v>203</v>
      </c>
      <c r="H672" s="18" t="s">
        <v>188</v>
      </c>
      <c r="I672" s="53">
        <v>0.37986111111111115</v>
      </c>
      <c r="J672" s="47" t="s">
        <v>203</v>
      </c>
      <c r="K672" s="47" t="s">
        <v>203</v>
      </c>
      <c r="L672" s="47" t="s">
        <v>203</v>
      </c>
      <c r="M672" s="47" t="s">
        <v>203</v>
      </c>
      <c r="N672" s="47" t="s">
        <v>203</v>
      </c>
      <c r="O672" s="47" t="s">
        <v>203</v>
      </c>
      <c r="P672" s="47" t="s">
        <v>203</v>
      </c>
      <c r="Q672" s="47" t="s">
        <v>203</v>
      </c>
      <c r="R672" s="45" t="s">
        <v>189</v>
      </c>
      <c r="S672" s="45" t="s">
        <v>242</v>
      </c>
      <c r="T672" s="45" t="s">
        <v>189</v>
      </c>
    </row>
    <row r="673" spans="1:20" x14ac:dyDescent="0.25">
      <c r="A673" s="18" t="s">
        <v>68</v>
      </c>
      <c r="B673" s="45" t="s">
        <v>175</v>
      </c>
      <c r="C673" s="45" t="s">
        <v>20</v>
      </c>
      <c r="D673" s="45" t="s">
        <v>250</v>
      </c>
      <c r="E673" s="48">
        <v>39925</v>
      </c>
      <c r="F673" s="48">
        <v>39926</v>
      </c>
      <c r="G673" s="49" t="s">
        <v>203</v>
      </c>
      <c r="H673" s="18" t="s">
        <v>188</v>
      </c>
      <c r="I673" s="53">
        <v>0.32916666666666666</v>
      </c>
      <c r="J673" s="51">
        <v>55</v>
      </c>
      <c r="K673" s="51">
        <v>0.8</v>
      </c>
      <c r="L673" s="51">
        <v>69</v>
      </c>
      <c r="M673" s="51">
        <v>5.0999999999999996</v>
      </c>
      <c r="N673" s="51">
        <v>76</v>
      </c>
      <c r="O673" s="51">
        <v>11</v>
      </c>
      <c r="P673" s="47" t="s">
        <v>203</v>
      </c>
      <c r="Q673" s="47" t="s">
        <v>203</v>
      </c>
      <c r="R673" s="45" t="s">
        <v>189</v>
      </c>
      <c r="S673" s="45" t="s">
        <v>242</v>
      </c>
      <c r="T673" s="45" t="s">
        <v>189</v>
      </c>
    </row>
    <row r="674" spans="1:20" x14ac:dyDescent="0.25">
      <c r="A674" s="18" t="s">
        <v>68</v>
      </c>
      <c r="B674" s="45" t="s">
        <v>175</v>
      </c>
      <c r="C674" s="45" t="s">
        <v>21</v>
      </c>
      <c r="D674" s="45" t="s">
        <v>250</v>
      </c>
      <c r="E674" s="48">
        <v>39925</v>
      </c>
      <c r="F674" s="48">
        <v>39926</v>
      </c>
      <c r="G674" s="49" t="s">
        <v>203</v>
      </c>
      <c r="H674" s="18" t="s">
        <v>211</v>
      </c>
      <c r="I674" s="53">
        <v>4.3055555555555562E-2</v>
      </c>
      <c r="J674" s="47" t="s">
        <v>203</v>
      </c>
      <c r="K674" s="47" t="s">
        <v>203</v>
      </c>
      <c r="L674" s="47" t="s">
        <v>203</v>
      </c>
      <c r="M674" s="47" t="s">
        <v>203</v>
      </c>
      <c r="N674" s="47" t="s">
        <v>203</v>
      </c>
      <c r="O674" s="47" t="s">
        <v>203</v>
      </c>
      <c r="P674" s="47" t="s">
        <v>203</v>
      </c>
      <c r="Q674" s="47" t="s">
        <v>203</v>
      </c>
      <c r="R674" s="45" t="s">
        <v>189</v>
      </c>
      <c r="S674" s="45" t="s">
        <v>242</v>
      </c>
      <c r="T674" s="45" t="s">
        <v>189</v>
      </c>
    </row>
    <row r="675" spans="1:20" ht="45" x14ac:dyDescent="0.25">
      <c r="A675" s="18" t="s">
        <v>67</v>
      </c>
      <c r="B675" s="19" t="s">
        <v>1087</v>
      </c>
      <c r="C675" s="18" t="s">
        <v>203</v>
      </c>
      <c r="D675" s="18" t="s">
        <v>1445</v>
      </c>
      <c r="E675" s="43">
        <v>40037</v>
      </c>
      <c r="F675" s="43">
        <v>40037</v>
      </c>
      <c r="G675" s="52" t="s">
        <v>203</v>
      </c>
      <c r="H675" s="18" t="s">
        <v>211</v>
      </c>
      <c r="I675" s="18" t="s">
        <v>203</v>
      </c>
      <c r="J675" s="18" t="s">
        <v>203</v>
      </c>
      <c r="K675" s="18" t="s">
        <v>203</v>
      </c>
      <c r="L675" s="44" t="s">
        <v>203</v>
      </c>
      <c r="M675" s="44" t="s">
        <v>203</v>
      </c>
      <c r="N675" s="44" t="s">
        <v>1086</v>
      </c>
      <c r="O675" s="44" t="s">
        <v>1088</v>
      </c>
      <c r="P675" s="44" t="s">
        <v>203</v>
      </c>
      <c r="Q675" s="44" t="s">
        <v>203</v>
      </c>
      <c r="R675" s="18" t="s">
        <v>189</v>
      </c>
      <c r="S675" s="18" t="s">
        <v>453</v>
      </c>
      <c r="T675" s="18" t="s">
        <v>189</v>
      </c>
    </row>
    <row r="676" spans="1:20" x14ac:dyDescent="0.25">
      <c r="A676" s="18" t="s">
        <v>66</v>
      </c>
      <c r="B676" s="18" t="s">
        <v>1123</v>
      </c>
      <c r="C676" s="18" t="s">
        <v>1116</v>
      </c>
      <c r="D676" s="18" t="s">
        <v>1425</v>
      </c>
      <c r="E676" s="43">
        <v>40268</v>
      </c>
      <c r="F676" s="43">
        <v>40268</v>
      </c>
      <c r="G676" s="46" t="s">
        <v>203</v>
      </c>
      <c r="H676" s="18" t="s">
        <v>211</v>
      </c>
      <c r="I676" s="50">
        <f>TIME(0, 144, 0)</f>
        <v>9.9999999999999992E-2</v>
      </c>
      <c r="J676" s="47">
        <v>98.8</v>
      </c>
      <c r="K676" s="47">
        <f t="shared" ref="K676:K691" si="76">10^((J676-90)/16.61)*100</f>
        <v>338.6891814899285</v>
      </c>
      <c r="L676" s="47">
        <v>98.8</v>
      </c>
      <c r="M676" s="47">
        <f t="shared" ref="M676:M691" si="77">10^((L676-90)/16.61)*100</f>
        <v>338.6891814899285</v>
      </c>
      <c r="N676" s="47">
        <v>101.8</v>
      </c>
      <c r="O676" s="47">
        <f t="shared" ref="O676:O691" si="78">10^((N676-85)/10)*100</f>
        <v>4786.3009232263812</v>
      </c>
      <c r="P676" s="47" t="s">
        <v>203</v>
      </c>
      <c r="Q676" s="47" t="s">
        <v>203</v>
      </c>
      <c r="R676" s="18" t="s">
        <v>187</v>
      </c>
      <c r="S676" s="18" t="s">
        <v>1486</v>
      </c>
      <c r="T676" s="18" t="s">
        <v>187</v>
      </c>
    </row>
    <row r="677" spans="1:20" x14ac:dyDescent="0.25">
      <c r="A677" s="18" t="s">
        <v>66</v>
      </c>
      <c r="B677" s="18" t="s">
        <v>1123</v>
      </c>
      <c r="C677" s="18" t="s">
        <v>1117</v>
      </c>
      <c r="D677" s="18" t="s">
        <v>1425</v>
      </c>
      <c r="E677" s="43">
        <v>40268</v>
      </c>
      <c r="F677" s="43">
        <v>40268</v>
      </c>
      <c r="G677" s="46" t="s">
        <v>203</v>
      </c>
      <c r="H677" s="18" t="s">
        <v>211</v>
      </c>
      <c r="I677" s="50">
        <f>TIME(0, 143, 0)</f>
        <v>9.930555555555555E-2</v>
      </c>
      <c r="J677" s="47">
        <v>99.7</v>
      </c>
      <c r="K677" s="47">
        <f t="shared" si="76"/>
        <v>383.69447963239384</v>
      </c>
      <c r="L677" s="47">
        <v>99.7</v>
      </c>
      <c r="M677" s="47">
        <f t="shared" si="77"/>
        <v>383.69447963239384</v>
      </c>
      <c r="N677" s="47">
        <v>101.8</v>
      </c>
      <c r="O677" s="47">
        <f t="shared" si="78"/>
        <v>4786.3009232263812</v>
      </c>
      <c r="P677" s="47" t="s">
        <v>203</v>
      </c>
      <c r="Q677" s="47" t="s">
        <v>203</v>
      </c>
      <c r="R677" s="18" t="s">
        <v>187</v>
      </c>
      <c r="S677" s="18" t="s">
        <v>1486</v>
      </c>
      <c r="T677" s="18" t="s">
        <v>187</v>
      </c>
    </row>
    <row r="678" spans="1:20" x14ac:dyDescent="0.25">
      <c r="A678" s="18" t="s">
        <v>66</v>
      </c>
      <c r="B678" s="18" t="s">
        <v>1123</v>
      </c>
      <c r="C678" s="18" t="s">
        <v>1118</v>
      </c>
      <c r="D678" s="18" t="s">
        <v>1425</v>
      </c>
      <c r="E678" s="43">
        <v>40268</v>
      </c>
      <c r="F678" s="43">
        <v>40268</v>
      </c>
      <c r="G678" s="46" t="s">
        <v>203</v>
      </c>
      <c r="H678" s="18" t="s">
        <v>211</v>
      </c>
      <c r="I678" s="50">
        <f>TIME(0, 141, 0)</f>
        <v>9.7916666666666666E-2</v>
      </c>
      <c r="J678" s="47">
        <v>106.3</v>
      </c>
      <c r="K678" s="47">
        <f t="shared" si="76"/>
        <v>957.9361092964167</v>
      </c>
      <c r="L678" s="47">
        <v>106.3</v>
      </c>
      <c r="M678" s="47">
        <f t="shared" si="77"/>
        <v>957.9361092964167</v>
      </c>
      <c r="N678" s="47">
        <v>108.5</v>
      </c>
      <c r="O678" s="47">
        <f t="shared" si="78"/>
        <v>22387.211385683411</v>
      </c>
      <c r="P678" s="47" t="s">
        <v>203</v>
      </c>
      <c r="Q678" s="47" t="s">
        <v>203</v>
      </c>
      <c r="R678" s="18" t="s">
        <v>187</v>
      </c>
      <c r="S678" s="18" t="s">
        <v>1486</v>
      </c>
      <c r="T678" s="18" t="s">
        <v>187</v>
      </c>
    </row>
    <row r="679" spans="1:20" x14ac:dyDescent="0.25">
      <c r="A679" s="18" t="s">
        <v>66</v>
      </c>
      <c r="B679" s="18" t="s">
        <v>1123</v>
      </c>
      <c r="C679" s="18" t="s">
        <v>1116</v>
      </c>
      <c r="D679" s="18" t="s">
        <v>1425</v>
      </c>
      <c r="E679" s="43">
        <v>40269</v>
      </c>
      <c r="F679" s="43">
        <v>40269</v>
      </c>
      <c r="G679" s="46" t="s">
        <v>203</v>
      </c>
      <c r="H679" s="18" t="s">
        <v>211</v>
      </c>
      <c r="I679" s="50">
        <f>TIME(0, 166, 0)</f>
        <v>0.11527777777777777</v>
      </c>
      <c r="J679" s="47">
        <v>100.3</v>
      </c>
      <c r="K679" s="47">
        <f t="shared" si="76"/>
        <v>416.97341685942507</v>
      </c>
      <c r="L679" s="47">
        <v>100.3</v>
      </c>
      <c r="M679" s="47">
        <f t="shared" si="77"/>
        <v>416.97341685942507</v>
      </c>
      <c r="N679" s="47">
        <v>104</v>
      </c>
      <c r="O679" s="47">
        <f t="shared" si="78"/>
        <v>7943.2823472428199</v>
      </c>
      <c r="P679" s="47" t="s">
        <v>203</v>
      </c>
      <c r="Q679" s="47" t="s">
        <v>203</v>
      </c>
      <c r="R679" s="18" t="s">
        <v>187</v>
      </c>
      <c r="S679" s="18" t="s">
        <v>1486</v>
      </c>
      <c r="T679" s="18" t="s">
        <v>187</v>
      </c>
    </row>
    <row r="680" spans="1:20" x14ac:dyDescent="0.25">
      <c r="A680" s="18" t="s">
        <v>66</v>
      </c>
      <c r="B680" s="18" t="s">
        <v>1123</v>
      </c>
      <c r="C680" s="18" t="s">
        <v>1117</v>
      </c>
      <c r="D680" s="18" t="s">
        <v>1425</v>
      </c>
      <c r="E680" s="43">
        <v>40269</v>
      </c>
      <c r="F680" s="43">
        <v>40269</v>
      </c>
      <c r="G680" s="46" t="s">
        <v>203</v>
      </c>
      <c r="H680" s="18" t="s">
        <v>211</v>
      </c>
      <c r="I680" s="50">
        <f>TIME(0, 169, 0)</f>
        <v>0.11736111111111112</v>
      </c>
      <c r="J680" s="47">
        <v>101.2</v>
      </c>
      <c r="K680" s="47">
        <f t="shared" si="76"/>
        <v>472.38118884873757</v>
      </c>
      <c r="L680" s="47">
        <v>101.2</v>
      </c>
      <c r="M680" s="47">
        <f t="shared" si="77"/>
        <v>472.38118884873757</v>
      </c>
      <c r="N680" s="47">
        <v>103.7</v>
      </c>
      <c r="O680" s="47">
        <f t="shared" si="78"/>
        <v>7413.1024130091819</v>
      </c>
      <c r="P680" s="47" t="s">
        <v>203</v>
      </c>
      <c r="Q680" s="47" t="s">
        <v>203</v>
      </c>
      <c r="R680" s="18" t="s">
        <v>187</v>
      </c>
      <c r="S680" s="18" t="s">
        <v>1486</v>
      </c>
      <c r="T680" s="18" t="s">
        <v>187</v>
      </c>
    </row>
    <row r="681" spans="1:20" x14ac:dyDescent="0.25">
      <c r="A681" s="18" t="s">
        <v>66</v>
      </c>
      <c r="B681" s="18" t="s">
        <v>1123</v>
      </c>
      <c r="C681" s="18" t="s">
        <v>1119</v>
      </c>
      <c r="D681" s="18" t="s">
        <v>1425</v>
      </c>
      <c r="E681" s="43">
        <v>40269</v>
      </c>
      <c r="F681" s="43">
        <v>40269</v>
      </c>
      <c r="G681" s="46" t="s">
        <v>203</v>
      </c>
      <c r="H681" s="18" t="s">
        <v>211</v>
      </c>
      <c r="I681" s="50">
        <f>TIME(0, 23, 0)</f>
        <v>1.5972222222222224E-2</v>
      </c>
      <c r="J681" s="47">
        <v>100.3</v>
      </c>
      <c r="K681" s="47">
        <f t="shared" si="76"/>
        <v>416.97341685942507</v>
      </c>
      <c r="L681" s="47">
        <v>100.4</v>
      </c>
      <c r="M681" s="47">
        <f t="shared" si="77"/>
        <v>422.79402197927158</v>
      </c>
      <c r="N681" s="47">
        <v>104.3</v>
      </c>
      <c r="O681" s="47">
        <f t="shared" si="78"/>
        <v>8511.380382023759</v>
      </c>
      <c r="P681" s="47" t="s">
        <v>203</v>
      </c>
      <c r="Q681" s="47" t="s">
        <v>203</v>
      </c>
      <c r="R681" s="18" t="s">
        <v>187</v>
      </c>
      <c r="S681" s="18" t="s">
        <v>1486</v>
      </c>
      <c r="T681" s="18" t="s">
        <v>187</v>
      </c>
    </row>
    <row r="682" spans="1:20" x14ac:dyDescent="0.25">
      <c r="A682" s="18" t="s">
        <v>66</v>
      </c>
      <c r="B682" s="18" t="s">
        <v>1123</v>
      </c>
      <c r="C682" s="18" t="s">
        <v>1120</v>
      </c>
      <c r="D682" s="18" t="s">
        <v>1425</v>
      </c>
      <c r="E682" s="43">
        <v>40269</v>
      </c>
      <c r="F682" s="43">
        <v>40269</v>
      </c>
      <c r="G682" s="46" t="s">
        <v>203</v>
      </c>
      <c r="H682" s="18" t="s">
        <v>211</v>
      </c>
      <c r="I682" s="50">
        <f>TIME(0, 22, 0)</f>
        <v>1.5277777777777777E-2</v>
      </c>
      <c r="J682" s="47">
        <v>104.5</v>
      </c>
      <c r="K682" s="47">
        <f t="shared" si="76"/>
        <v>746.39391733349851</v>
      </c>
      <c r="L682" s="47">
        <v>104.5</v>
      </c>
      <c r="M682" s="47">
        <f t="shared" si="77"/>
        <v>746.39391733349851</v>
      </c>
      <c r="N682" s="47">
        <v>107.3</v>
      </c>
      <c r="O682" s="47">
        <f t="shared" si="78"/>
        <v>16982.436524617431</v>
      </c>
      <c r="P682" s="47" t="s">
        <v>203</v>
      </c>
      <c r="Q682" s="47" t="s">
        <v>203</v>
      </c>
      <c r="R682" s="18" t="s">
        <v>187</v>
      </c>
      <c r="S682" s="18" t="s">
        <v>1486</v>
      </c>
      <c r="T682" s="18" t="s">
        <v>187</v>
      </c>
    </row>
    <row r="683" spans="1:20" x14ac:dyDescent="0.25">
      <c r="A683" s="18" t="s">
        <v>66</v>
      </c>
      <c r="B683" s="18" t="s">
        <v>1123</v>
      </c>
      <c r="C683" s="18" t="s">
        <v>1121</v>
      </c>
      <c r="D683" s="18" t="s">
        <v>1425</v>
      </c>
      <c r="E683" s="43">
        <v>40269</v>
      </c>
      <c r="F683" s="43">
        <v>40269</v>
      </c>
      <c r="G683" s="46" t="s">
        <v>203</v>
      </c>
      <c r="H683" s="18" t="s">
        <v>211</v>
      </c>
      <c r="I683" s="50">
        <f>TIME(0, 20, 0)</f>
        <v>1.3888888888888888E-2</v>
      </c>
      <c r="J683" s="47">
        <v>104.4</v>
      </c>
      <c r="K683" s="47">
        <f t="shared" si="76"/>
        <v>736.11831259264898</v>
      </c>
      <c r="L683" s="47">
        <v>104.4</v>
      </c>
      <c r="M683" s="47">
        <f t="shared" si="77"/>
        <v>736.11831259264898</v>
      </c>
      <c r="N683" s="47">
        <v>107.6</v>
      </c>
      <c r="O683" s="47">
        <f t="shared" si="78"/>
        <v>18197.008586099812</v>
      </c>
      <c r="P683" s="47" t="s">
        <v>203</v>
      </c>
      <c r="Q683" s="47" t="s">
        <v>203</v>
      </c>
      <c r="R683" s="18" t="s">
        <v>187</v>
      </c>
      <c r="S683" s="18" t="s">
        <v>1486</v>
      </c>
      <c r="T683" s="18" t="s">
        <v>187</v>
      </c>
    </row>
    <row r="684" spans="1:20" x14ac:dyDescent="0.25">
      <c r="A684" s="18" t="s">
        <v>66</v>
      </c>
      <c r="B684" s="18" t="s">
        <v>1123</v>
      </c>
      <c r="C684" s="18" t="s">
        <v>1122</v>
      </c>
      <c r="D684" s="18" t="s">
        <v>1425</v>
      </c>
      <c r="E684" s="43">
        <v>40269</v>
      </c>
      <c r="F684" s="43">
        <v>40269</v>
      </c>
      <c r="G684" s="46" t="s">
        <v>203</v>
      </c>
      <c r="H684" s="18" t="s">
        <v>211</v>
      </c>
      <c r="I684" s="50">
        <f>TIME(0, 15, 0)</f>
        <v>1.0416666666666666E-2</v>
      </c>
      <c r="J684" s="47">
        <v>103.8</v>
      </c>
      <c r="K684" s="47">
        <f t="shared" si="76"/>
        <v>677.3682001731363</v>
      </c>
      <c r="L684" s="47">
        <v>103.8</v>
      </c>
      <c r="M684" s="47">
        <f t="shared" si="77"/>
        <v>677.3682001731363</v>
      </c>
      <c r="N684" s="47">
        <v>107.7</v>
      </c>
      <c r="O684" s="47">
        <f t="shared" si="78"/>
        <v>18620.8713666287</v>
      </c>
      <c r="P684" s="47" t="s">
        <v>203</v>
      </c>
      <c r="Q684" s="47" t="s">
        <v>203</v>
      </c>
      <c r="R684" s="18" t="s">
        <v>187</v>
      </c>
      <c r="S684" s="18" t="s">
        <v>1486</v>
      </c>
      <c r="T684" s="18" t="s">
        <v>187</v>
      </c>
    </row>
    <row r="685" spans="1:20" ht="30" x14ac:dyDescent="0.25">
      <c r="A685" s="18" t="s">
        <v>65</v>
      </c>
      <c r="B685" s="46" t="s">
        <v>1110</v>
      </c>
      <c r="C685" s="18" t="s">
        <v>1353</v>
      </c>
      <c r="D685" s="19" t="s">
        <v>1446</v>
      </c>
      <c r="E685" s="43">
        <v>40659</v>
      </c>
      <c r="F685" s="43">
        <v>40659</v>
      </c>
      <c r="G685" s="46" t="s">
        <v>203</v>
      </c>
      <c r="H685" s="18" t="s">
        <v>188</v>
      </c>
      <c r="I685" s="50">
        <v>0.48749999999999999</v>
      </c>
      <c r="J685" s="47">
        <v>105.6</v>
      </c>
      <c r="K685" s="47">
        <f t="shared" si="76"/>
        <v>869.3471947803198</v>
      </c>
      <c r="L685" s="47">
        <v>105.7</v>
      </c>
      <c r="M685" s="47">
        <f t="shared" si="77"/>
        <v>881.48256487411277</v>
      </c>
      <c r="N685" s="47">
        <v>106.4</v>
      </c>
      <c r="O685" s="47">
        <f t="shared" si="78"/>
        <v>13803.842646028872</v>
      </c>
      <c r="P685" s="47" t="s">
        <v>203</v>
      </c>
      <c r="Q685" s="47" t="s">
        <v>203</v>
      </c>
      <c r="R685" s="18" t="s">
        <v>187</v>
      </c>
      <c r="S685" s="18" t="s">
        <v>453</v>
      </c>
      <c r="T685" s="18" t="s">
        <v>189</v>
      </c>
    </row>
    <row r="686" spans="1:20" ht="30" x14ac:dyDescent="0.25">
      <c r="A686" s="18" t="s">
        <v>65</v>
      </c>
      <c r="B686" s="46" t="s">
        <v>1110</v>
      </c>
      <c r="C686" s="18" t="s">
        <v>1353</v>
      </c>
      <c r="D686" s="19" t="s">
        <v>1446</v>
      </c>
      <c r="E686" s="43">
        <v>40659</v>
      </c>
      <c r="F686" s="43">
        <v>40659</v>
      </c>
      <c r="G686" s="46" t="s">
        <v>203</v>
      </c>
      <c r="H686" s="18" t="s">
        <v>188</v>
      </c>
      <c r="I686" s="50">
        <v>0.40069444444444446</v>
      </c>
      <c r="J686" s="47">
        <v>104.3</v>
      </c>
      <c r="K686" s="47">
        <f t="shared" si="76"/>
        <v>725.9841720978726</v>
      </c>
      <c r="L686" s="47">
        <v>104.3</v>
      </c>
      <c r="M686" s="47">
        <f t="shared" si="77"/>
        <v>725.9841720978726</v>
      </c>
      <c r="N686" s="47">
        <v>104.7</v>
      </c>
      <c r="O686" s="47">
        <f t="shared" si="78"/>
        <v>9332.5430079699181</v>
      </c>
      <c r="P686" s="47" t="s">
        <v>203</v>
      </c>
      <c r="Q686" s="47" t="s">
        <v>203</v>
      </c>
      <c r="R686" s="18" t="s">
        <v>187</v>
      </c>
      <c r="S686" s="18" t="s">
        <v>453</v>
      </c>
      <c r="T686" s="18" t="s">
        <v>189</v>
      </c>
    </row>
    <row r="687" spans="1:20" ht="30" x14ac:dyDescent="0.25">
      <c r="A687" s="18" t="s">
        <v>65</v>
      </c>
      <c r="B687" s="46" t="s">
        <v>1111</v>
      </c>
      <c r="C687" s="18" t="s">
        <v>1353</v>
      </c>
      <c r="D687" s="19" t="s">
        <v>1446</v>
      </c>
      <c r="E687" s="43">
        <v>40659</v>
      </c>
      <c r="F687" s="43">
        <v>40659</v>
      </c>
      <c r="G687" s="46" t="s">
        <v>203</v>
      </c>
      <c r="H687" s="18" t="s">
        <v>211</v>
      </c>
      <c r="I687" s="50">
        <v>0.24791666666666667</v>
      </c>
      <c r="J687" s="47">
        <v>106.4</v>
      </c>
      <c r="K687" s="47">
        <f t="shared" si="76"/>
        <v>971.30810759849612</v>
      </c>
      <c r="L687" s="47">
        <v>106.4</v>
      </c>
      <c r="M687" s="47">
        <f t="shared" si="77"/>
        <v>971.30810759849612</v>
      </c>
      <c r="N687" s="47">
        <v>107.1</v>
      </c>
      <c r="O687" s="47">
        <f t="shared" si="78"/>
        <v>16218.100973589289</v>
      </c>
      <c r="P687" s="47" t="s">
        <v>203</v>
      </c>
      <c r="Q687" s="47" t="s">
        <v>203</v>
      </c>
      <c r="R687" s="18" t="s">
        <v>187</v>
      </c>
      <c r="S687" s="18" t="s">
        <v>453</v>
      </c>
      <c r="T687" s="18" t="s">
        <v>189</v>
      </c>
    </row>
    <row r="688" spans="1:20" ht="30" x14ac:dyDescent="0.25">
      <c r="A688" s="18" t="s">
        <v>65</v>
      </c>
      <c r="B688" s="46" t="s">
        <v>1112</v>
      </c>
      <c r="C688" s="18" t="s">
        <v>1353</v>
      </c>
      <c r="D688" s="19" t="s">
        <v>1446</v>
      </c>
      <c r="E688" s="43">
        <v>40659</v>
      </c>
      <c r="F688" s="43">
        <v>40659</v>
      </c>
      <c r="G688" s="46" t="s">
        <v>203</v>
      </c>
      <c r="H688" s="18" t="s">
        <v>211</v>
      </c>
      <c r="I688" s="50">
        <v>0.25138888888888888</v>
      </c>
      <c r="J688" s="47">
        <v>102.5</v>
      </c>
      <c r="K688" s="47">
        <f t="shared" si="76"/>
        <v>565.66420753492594</v>
      </c>
      <c r="L688" s="47">
        <v>102.6</v>
      </c>
      <c r="M688" s="47">
        <f t="shared" si="77"/>
        <v>573.56041350241867</v>
      </c>
      <c r="N688" s="47">
        <v>104.8</v>
      </c>
      <c r="O688" s="47">
        <f t="shared" si="78"/>
        <v>9549.9258602143564</v>
      </c>
      <c r="P688" s="47" t="s">
        <v>203</v>
      </c>
      <c r="Q688" s="47" t="s">
        <v>203</v>
      </c>
      <c r="R688" s="18" t="s">
        <v>187</v>
      </c>
      <c r="S688" s="18" t="s">
        <v>453</v>
      </c>
      <c r="T688" s="18" t="s">
        <v>189</v>
      </c>
    </row>
    <row r="689" spans="1:20" ht="30" x14ac:dyDescent="0.25">
      <c r="A689" s="18" t="s">
        <v>65</v>
      </c>
      <c r="B689" s="46" t="s">
        <v>1112</v>
      </c>
      <c r="C689" s="18" t="s">
        <v>1353</v>
      </c>
      <c r="D689" s="19" t="s">
        <v>1446</v>
      </c>
      <c r="E689" s="43">
        <v>40659</v>
      </c>
      <c r="F689" s="43">
        <v>40659</v>
      </c>
      <c r="G689" s="46" t="s">
        <v>203</v>
      </c>
      <c r="H689" s="18" t="s">
        <v>211</v>
      </c>
      <c r="I689" s="50">
        <v>0.28611111111111115</v>
      </c>
      <c r="J689" s="47">
        <v>102.1</v>
      </c>
      <c r="K689" s="47">
        <f t="shared" si="76"/>
        <v>535.15159133843565</v>
      </c>
      <c r="L689" s="47">
        <v>102.1</v>
      </c>
      <c r="M689" s="47">
        <f t="shared" si="77"/>
        <v>535.15159133843565</v>
      </c>
      <c r="N689" s="47">
        <v>104.1</v>
      </c>
      <c r="O689" s="47">
        <f t="shared" si="78"/>
        <v>8128.3051616409894</v>
      </c>
      <c r="P689" s="47" t="s">
        <v>203</v>
      </c>
      <c r="Q689" s="47" t="s">
        <v>203</v>
      </c>
      <c r="R689" s="18" t="s">
        <v>187</v>
      </c>
      <c r="S689" s="18" t="s">
        <v>453</v>
      </c>
      <c r="T689" s="18" t="s">
        <v>189</v>
      </c>
    </row>
    <row r="690" spans="1:20" ht="30" x14ac:dyDescent="0.25">
      <c r="A690" s="18" t="s">
        <v>65</v>
      </c>
      <c r="B690" s="46" t="s">
        <v>1111</v>
      </c>
      <c r="C690" s="18" t="s">
        <v>1353</v>
      </c>
      <c r="D690" s="19" t="s">
        <v>1446</v>
      </c>
      <c r="E690" s="43">
        <v>40659</v>
      </c>
      <c r="F690" s="43">
        <v>40659</v>
      </c>
      <c r="G690" s="46" t="s">
        <v>203</v>
      </c>
      <c r="H690" s="18" t="s">
        <v>188</v>
      </c>
      <c r="I690" s="50">
        <v>0.29652777777777778</v>
      </c>
      <c r="J690" s="47">
        <v>99.4</v>
      </c>
      <c r="K690" s="47">
        <f t="shared" si="76"/>
        <v>368.06467842456476</v>
      </c>
      <c r="L690" s="47">
        <v>99.5</v>
      </c>
      <c r="M690" s="47">
        <f t="shared" si="77"/>
        <v>373.2025578793469</v>
      </c>
      <c r="N690" s="47">
        <v>100.5</v>
      </c>
      <c r="O690" s="47">
        <f t="shared" si="78"/>
        <v>3548.1338923357553</v>
      </c>
      <c r="P690" s="47" t="s">
        <v>203</v>
      </c>
      <c r="Q690" s="47" t="s">
        <v>203</v>
      </c>
      <c r="R690" s="18" t="s">
        <v>187</v>
      </c>
      <c r="S690" s="18" t="s">
        <v>453</v>
      </c>
      <c r="T690" s="18" t="s">
        <v>189</v>
      </c>
    </row>
    <row r="691" spans="1:20" ht="30" x14ac:dyDescent="0.25">
      <c r="A691" s="18" t="s">
        <v>65</v>
      </c>
      <c r="B691" s="46" t="s">
        <v>1112</v>
      </c>
      <c r="C691" s="18" t="s">
        <v>1353</v>
      </c>
      <c r="D691" s="19" t="s">
        <v>1446</v>
      </c>
      <c r="E691" s="43">
        <v>40659</v>
      </c>
      <c r="F691" s="43">
        <v>40659</v>
      </c>
      <c r="G691" s="46" t="s">
        <v>203</v>
      </c>
      <c r="H691" s="18" t="s">
        <v>211</v>
      </c>
      <c r="I691" s="50">
        <v>0.24791666666666667</v>
      </c>
      <c r="J691" s="47">
        <v>106.4</v>
      </c>
      <c r="K691" s="47">
        <f t="shared" si="76"/>
        <v>971.30810759849612</v>
      </c>
      <c r="L691" s="47">
        <v>106.4</v>
      </c>
      <c r="M691" s="47">
        <f t="shared" si="77"/>
        <v>971.30810759849612</v>
      </c>
      <c r="N691" s="47">
        <v>107.1</v>
      </c>
      <c r="O691" s="47">
        <f t="shared" si="78"/>
        <v>16218.100973589289</v>
      </c>
      <c r="P691" s="47" t="s">
        <v>203</v>
      </c>
      <c r="Q691" s="47" t="s">
        <v>203</v>
      </c>
      <c r="R691" s="18" t="s">
        <v>187</v>
      </c>
      <c r="S691" s="18" t="s">
        <v>453</v>
      </c>
      <c r="T691" s="18" t="s">
        <v>189</v>
      </c>
    </row>
    <row r="692" spans="1:20" ht="30" x14ac:dyDescent="0.25">
      <c r="A692" s="18" t="s">
        <v>65</v>
      </c>
      <c r="B692" s="46" t="s">
        <v>1112</v>
      </c>
      <c r="C692" s="18" t="s">
        <v>1353</v>
      </c>
      <c r="D692" s="19" t="s">
        <v>1446</v>
      </c>
      <c r="E692" s="43">
        <v>40659</v>
      </c>
      <c r="F692" s="43">
        <v>40659</v>
      </c>
      <c r="G692" s="46" t="s">
        <v>203</v>
      </c>
      <c r="H692" s="18" t="s">
        <v>203</v>
      </c>
      <c r="I692" s="46" t="s">
        <v>203</v>
      </c>
      <c r="J692" s="46" t="s">
        <v>203</v>
      </c>
      <c r="K692" s="47" t="s">
        <v>203</v>
      </c>
      <c r="L692" s="47" t="s">
        <v>203</v>
      </c>
      <c r="M692" s="47" t="s">
        <v>203</v>
      </c>
      <c r="N692" s="46" t="s">
        <v>203</v>
      </c>
      <c r="O692" s="47" t="s">
        <v>203</v>
      </c>
      <c r="P692" s="47" t="s">
        <v>203</v>
      </c>
      <c r="Q692" s="47" t="s">
        <v>203</v>
      </c>
      <c r="R692" s="18" t="s">
        <v>187</v>
      </c>
      <c r="S692" s="18" t="s">
        <v>453</v>
      </c>
      <c r="T692" s="18" t="s">
        <v>189</v>
      </c>
    </row>
    <row r="693" spans="1:20" ht="30" x14ac:dyDescent="0.25">
      <c r="A693" s="18" t="s">
        <v>65</v>
      </c>
      <c r="B693" s="46">
        <v>2071</v>
      </c>
      <c r="C693" s="18" t="s">
        <v>1353</v>
      </c>
      <c r="D693" s="19" t="s">
        <v>1446</v>
      </c>
      <c r="E693" s="43">
        <v>40659</v>
      </c>
      <c r="F693" s="43">
        <v>40659</v>
      </c>
      <c r="G693" s="46" t="s">
        <v>203</v>
      </c>
      <c r="H693" s="18" t="s">
        <v>188</v>
      </c>
      <c r="I693" s="50">
        <v>0.32430555555555557</v>
      </c>
      <c r="J693" s="47">
        <v>99.7</v>
      </c>
      <c r="K693" s="47">
        <f t="shared" ref="K693:K709" si="79">10^((J693-90)/16.61)*100</f>
        <v>383.69447963239384</v>
      </c>
      <c r="L693" s="47">
        <v>99.8</v>
      </c>
      <c r="M693" s="47">
        <f t="shared" ref="M693:M705" si="80">10^((L693-90)/16.61)*100</f>
        <v>389.05053822583102</v>
      </c>
      <c r="N693" s="47">
        <v>100.9</v>
      </c>
      <c r="O693" s="47">
        <f t="shared" ref="O693:O705" si="81">10^((N693-85)/10)*100</f>
        <v>3890.4514499428124</v>
      </c>
      <c r="P693" s="47" t="s">
        <v>203</v>
      </c>
      <c r="Q693" s="47" t="s">
        <v>203</v>
      </c>
      <c r="R693" s="18" t="s">
        <v>187</v>
      </c>
      <c r="S693" s="18" t="s">
        <v>453</v>
      </c>
      <c r="T693" s="18" t="s">
        <v>189</v>
      </c>
    </row>
    <row r="694" spans="1:20" ht="30" x14ac:dyDescent="0.25">
      <c r="A694" s="18" t="s">
        <v>65</v>
      </c>
      <c r="B694" s="46">
        <v>2071</v>
      </c>
      <c r="C694" s="18" t="s">
        <v>1353</v>
      </c>
      <c r="D694" s="19" t="s">
        <v>1446</v>
      </c>
      <c r="E694" s="43">
        <v>40659</v>
      </c>
      <c r="F694" s="43">
        <v>40659</v>
      </c>
      <c r="G694" s="46" t="s">
        <v>203</v>
      </c>
      <c r="H694" s="18" t="s">
        <v>188</v>
      </c>
      <c r="I694" s="50">
        <v>0.33333333333333331</v>
      </c>
      <c r="J694" s="47">
        <v>99.4</v>
      </c>
      <c r="K694" s="47">
        <f t="shared" si="79"/>
        <v>368.06467842456476</v>
      </c>
      <c r="L694" s="47">
        <v>99.4</v>
      </c>
      <c r="M694" s="47">
        <f t="shared" si="80"/>
        <v>368.06467842456476</v>
      </c>
      <c r="N694" s="47">
        <v>100.3</v>
      </c>
      <c r="O694" s="47">
        <f t="shared" si="81"/>
        <v>3388.4415613920255</v>
      </c>
      <c r="P694" s="47" t="s">
        <v>203</v>
      </c>
      <c r="Q694" s="47" t="s">
        <v>203</v>
      </c>
      <c r="R694" s="18" t="s">
        <v>187</v>
      </c>
      <c r="S694" s="18" t="s">
        <v>453</v>
      </c>
      <c r="T694" s="18" t="s">
        <v>189</v>
      </c>
    </row>
    <row r="695" spans="1:20" ht="30" x14ac:dyDescent="0.25">
      <c r="A695" s="18" t="s">
        <v>65</v>
      </c>
      <c r="B695" s="46">
        <v>2071</v>
      </c>
      <c r="C695" s="18" t="s">
        <v>1353</v>
      </c>
      <c r="D695" s="19" t="s">
        <v>1446</v>
      </c>
      <c r="E695" s="43">
        <v>40659</v>
      </c>
      <c r="F695" s="43">
        <v>40659</v>
      </c>
      <c r="G695" s="46" t="s">
        <v>203</v>
      </c>
      <c r="H695" s="18" t="s">
        <v>188</v>
      </c>
      <c r="I695" s="50">
        <v>0.29583333333333334</v>
      </c>
      <c r="J695" s="47">
        <v>100.9</v>
      </c>
      <c r="K695" s="47">
        <f t="shared" si="79"/>
        <v>453.13873302008608</v>
      </c>
      <c r="L695" s="47">
        <v>100.9</v>
      </c>
      <c r="M695" s="47">
        <f t="shared" si="80"/>
        <v>453.13873302008608</v>
      </c>
      <c r="N695" s="47">
        <v>101.6</v>
      </c>
      <c r="O695" s="47">
        <f t="shared" si="81"/>
        <v>4570.8818961487468</v>
      </c>
      <c r="P695" s="47" t="s">
        <v>203</v>
      </c>
      <c r="Q695" s="47" t="s">
        <v>203</v>
      </c>
      <c r="R695" s="18" t="s">
        <v>187</v>
      </c>
      <c r="S695" s="18" t="s">
        <v>453</v>
      </c>
      <c r="T695" s="18" t="s">
        <v>189</v>
      </c>
    </row>
    <row r="696" spans="1:20" ht="30" x14ac:dyDescent="0.25">
      <c r="A696" s="18" t="s">
        <v>65</v>
      </c>
      <c r="B696" s="46">
        <v>2071</v>
      </c>
      <c r="C696" s="18" t="s">
        <v>1353</v>
      </c>
      <c r="D696" s="19" t="s">
        <v>1446</v>
      </c>
      <c r="E696" s="43">
        <v>40659</v>
      </c>
      <c r="F696" s="43">
        <v>40659</v>
      </c>
      <c r="G696" s="46" t="s">
        <v>203</v>
      </c>
      <c r="H696" s="18" t="s">
        <v>188</v>
      </c>
      <c r="I696" s="50">
        <v>0.29583333333333334</v>
      </c>
      <c r="J696" s="47">
        <v>99.7</v>
      </c>
      <c r="K696" s="47">
        <f t="shared" si="79"/>
        <v>383.69447963239384</v>
      </c>
      <c r="L696" s="51">
        <v>99.7</v>
      </c>
      <c r="M696" s="47">
        <f t="shared" si="80"/>
        <v>383.69447963239384</v>
      </c>
      <c r="N696" s="47">
        <v>100.1</v>
      </c>
      <c r="O696" s="47">
        <f t="shared" si="81"/>
        <v>3235.9365692962788</v>
      </c>
      <c r="P696" s="47" t="s">
        <v>203</v>
      </c>
      <c r="Q696" s="47" t="s">
        <v>203</v>
      </c>
      <c r="R696" s="18" t="s">
        <v>187</v>
      </c>
      <c r="S696" s="18" t="s">
        <v>453</v>
      </c>
      <c r="T696" s="18" t="s">
        <v>189</v>
      </c>
    </row>
    <row r="697" spans="1:20" ht="30" x14ac:dyDescent="0.25">
      <c r="A697" s="18" t="s">
        <v>65</v>
      </c>
      <c r="B697" s="46">
        <v>2072</v>
      </c>
      <c r="C697" s="18" t="s">
        <v>1353</v>
      </c>
      <c r="D697" s="19" t="s">
        <v>1446</v>
      </c>
      <c r="E697" s="43">
        <v>40659</v>
      </c>
      <c r="F697" s="43">
        <v>40659</v>
      </c>
      <c r="G697" s="46" t="s">
        <v>203</v>
      </c>
      <c r="H697" s="18" t="s">
        <v>188</v>
      </c>
      <c r="I697" s="50">
        <v>0.32569444444444445</v>
      </c>
      <c r="J697" s="47">
        <v>103.7</v>
      </c>
      <c r="K697" s="47">
        <f t="shared" si="79"/>
        <v>668.04287245092542</v>
      </c>
      <c r="L697" s="47">
        <v>103.8</v>
      </c>
      <c r="M697" s="47">
        <f t="shared" si="80"/>
        <v>677.3682001731363</v>
      </c>
      <c r="N697" s="47">
        <v>105.4</v>
      </c>
      <c r="O697" s="47">
        <f t="shared" si="81"/>
        <v>10964.781961431871</v>
      </c>
      <c r="P697" s="47" t="s">
        <v>203</v>
      </c>
      <c r="Q697" s="47" t="s">
        <v>203</v>
      </c>
      <c r="R697" s="18" t="s">
        <v>187</v>
      </c>
      <c r="S697" s="18" t="s">
        <v>453</v>
      </c>
      <c r="T697" s="18" t="s">
        <v>189</v>
      </c>
    </row>
    <row r="698" spans="1:20" ht="30" x14ac:dyDescent="0.25">
      <c r="A698" s="18" t="s">
        <v>65</v>
      </c>
      <c r="B698" s="46">
        <v>2072</v>
      </c>
      <c r="C698" s="18" t="s">
        <v>1353</v>
      </c>
      <c r="D698" s="19" t="s">
        <v>1446</v>
      </c>
      <c r="E698" s="43">
        <v>40659</v>
      </c>
      <c r="F698" s="43">
        <v>40659</v>
      </c>
      <c r="G698" s="46" t="s">
        <v>203</v>
      </c>
      <c r="H698" s="18" t="s">
        <v>188</v>
      </c>
      <c r="I698" s="50">
        <v>0.32569444444444445</v>
      </c>
      <c r="J698" s="47">
        <v>101</v>
      </c>
      <c r="K698" s="47">
        <f t="shared" si="79"/>
        <v>459.46417613653853</v>
      </c>
      <c r="L698" s="47">
        <v>101.1</v>
      </c>
      <c r="M698" s="47">
        <f t="shared" si="80"/>
        <v>465.87791722379734</v>
      </c>
      <c r="N698" s="47">
        <v>102.7</v>
      </c>
      <c r="O698" s="47">
        <f t="shared" si="81"/>
        <v>5888.4365535558945</v>
      </c>
      <c r="P698" s="47" t="s">
        <v>203</v>
      </c>
      <c r="Q698" s="47" t="s">
        <v>203</v>
      </c>
      <c r="R698" s="18" t="s">
        <v>187</v>
      </c>
      <c r="S698" s="18" t="s">
        <v>453</v>
      </c>
      <c r="T698" s="18" t="s">
        <v>189</v>
      </c>
    </row>
    <row r="699" spans="1:20" ht="30" x14ac:dyDescent="0.25">
      <c r="A699" s="18" t="s">
        <v>65</v>
      </c>
      <c r="B699" s="46" t="s">
        <v>1113</v>
      </c>
      <c r="C699" s="18" t="s">
        <v>1353</v>
      </c>
      <c r="D699" s="19" t="s">
        <v>1446</v>
      </c>
      <c r="E699" s="43">
        <v>40659</v>
      </c>
      <c r="F699" s="43">
        <v>40659</v>
      </c>
      <c r="G699" s="46" t="s">
        <v>203</v>
      </c>
      <c r="H699" s="18" t="s">
        <v>188</v>
      </c>
      <c r="I699" s="50">
        <v>0.3215277777777778</v>
      </c>
      <c r="J699" s="47">
        <v>95.7</v>
      </c>
      <c r="K699" s="47">
        <f t="shared" si="79"/>
        <v>220.37725387331085</v>
      </c>
      <c r="L699" s="47">
        <v>96.1</v>
      </c>
      <c r="M699" s="47">
        <f t="shared" si="80"/>
        <v>232.94245348162161</v>
      </c>
      <c r="N699" s="47">
        <v>97.7</v>
      </c>
      <c r="O699" s="47">
        <f t="shared" si="81"/>
        <v>1862.0871366628687</v>
      </c>
      <c r="P699" s="47" t="s">
        <v>203</v>
      </c>
      <c r="Q699" s="47" t="s">
        <v>203</v>
      </c>
      <c r="R699" s="18" t="s">
        <v>187</v>
      </c>
      <c r="S699" s="18" t="s">
        <v>453</v>
      </c>
      <c r="T699" s="18" t="s">
        <v>189</v>
      </c>
    </row>
    <row r="700" spans="1:20" ht="30" x14ac:dyDescent="0.25">
      <c r="A700" s="18" t="s">
        <v>65</v>
      </c>
      <c r="B700" s="46">
        <v>2072</v>
      </c>
      <c r="C700" s="18" t="s">
        <v>1353</v>
      </c>
      <c r="D700" s="19" t="s">
        <v>1446</v>
      </c>
      <c r="E700" s="43">
        <v>40659</v>
      </c>
      <c r="F700" s="43">
        <v>40659</v>
      </c>
      <c r="G700" s="46" t="s">
        <v>203</v>
      </c>
      <c r="H700" s="18" t="s">
        <v>188</v>
      </c>
      <c r="I700" s="50">
        <v>0.3298611111111111</v>
      </c>
      <c r="J700" s="47">
        <v>107.5</v>
      </c>
      <c r="K700" s="47">
        <f t="shared" si="79"/>
        <v>1131.3114415840596</v>
      </c>
      <c r="L700" s="47">
        <v>107.5</v>
      </c>
      <c r="M700" s="47">
        <f t="shared" si="80"/>
        <v>1131.3114415840596</v>
      </c>
      <c r="N700" s="47">
        <v>107.9</v>
      </c>
      <c r="O700" s="47">
        <f t="shared" si="81"/>
        <v>19498.445997580478</v>
      </c>
      <c r="P700" s="47" t="s">
        <v>203</v>
      </c>
      <c r="Q700" s="47" t="s">
        <v>203</v>
      </c>
      <c r="R700" s="18" t="s">
        <v>187</v>
      </c>
      <c r="S700" s="18" t="s">
        <v>453</v>
      </c>
      <c r="T700" s="18" t="s">
        <v>189</v>
      </c>
    </row>
    <row r="701" spans="1:20" ht="30" x14ac:dyDescent="0.25">
      <c r="A701" s="18" t="s">
        <v>65</v>
      </c>
      <c r="B701" s="46">
        <v>2072</v>
      </c>
      <c r="C701" s="18" t="s">
        <v>1353</v>
      </c>
      <c r="D701" s="19" t="s">
        <v>1446</v>
      </c>
      <c r="E701" s="43">
        <v>40659</v>
      </c>
      <c r="F701" s="43">
        <v>40659</v>
      </c>
      <c r="G701" s="46" t="s">
        <v>203</v>
      </c>
      <c r="H701" s="18" t="s">
        <v>188</v>
      </c>
      <c r="I701" s="50">
        <v>0.3298611111111111</v>
      </c>
      <c r="J701" s="47">
        <v>106.6</v>
      </c>
      <c r="K701" s="47">
        <f t="shared" si="79"/>
        <v>998.61469606597768</v>
      </c>
      <c r="L701" s="47">
        <v>106.6</v>
      </c>
      <c r="M701" s="47">
        <f t="shared" si="80"/>
        <v>998.61469606597768</v>
      </c>
      <c r="N701" s="47">
        <v>106.6</v>
      </c>
      <c r="O701" s="47">
        <f t="shared" si="81"/>
        <v>14454.397707459259</v>
      </c>
      <c r="P701" s="47" t="s">
        <v>203</v>
      </c>
      <c r="Q701" s="47" t="s">
        <v>203</v>
      </c>
      <c r="R701" s="18" t="s">
        <v>187</v>
      </c>
      <c r="S701" s="18" t="s">
        <v>453</v>
      </c>
      <c r="T701" s="18" t="s">
        <v>189</v>
      </c>
    </row>
    <row r="702" spans="1:20" s="42" customFormat="1" ht="30" x14ac:dyDescent="0.25">
      <c r="A702" s="18" t="s">
        <v>64</v>
      </c>
      <c r="B702" s="18" t="s">
        <v>1029</v>
      </c>
      <c r="C702" s="18" t="s">
        <v>1434</v>
      </c>
      <c r="D702" s="19" t="s">
        <v>1082</v>
      </c>
      <c r="E702" s="43">
        <v>40259</v>
      </c>
      <c r="F702" s="43">
        <v>40260</v>
      </c>
      <c r="G702" s="46" t="s">
        <v>203</v>
      </c>
      <c r="H702" s="18" t="s">
        <v>188</v>
      </c>
      <c r="I702" s="18" t="s">
        <v>203</v>
      </c>
      <c r="J702" s="44">
        <v>84.2</v>
      </c>
      <c r="K702" s="44">
        <f t="shared" si="79"/>
        <v>44.75203239416242</v>
      </c>
      <c r="L702" s="44">
        <v>88.2</v>
      </c>
      <c r="M702" s="44">
        <f t="shared" si="80"/>
        <v>77.916878807471662</v>
      </c>
      <c r="N702" s="44">
        <v>91.2</v>
      </c>
      <c r="O702" s="44">
        <f t="shared" si="81"/>
        <v>416.86938347033583</v>
      </c>
      <c r="P702" s="44">
        <v>91.2</v>
      </c>
      <c r="Q702" s="44">
        <f t="shared" ref="Q702:Q705" si="82">10^((P702-85)/10)*100</f>
        <v>416.86938347033583</v>
      </c>
      <c r="R702" s="18" t="s">
        <v>189</v>
      </c>
      <c r="S702" s="18" t="s">
        <v>453</v>
      </c>
      <c r="T702" s="18" t="s">
        <v>187</v>
      </c>
    </row>
    <row r="703" spans="1:20" s="42" customFormat="1" ht="30" x14ac:dyDescent="0.25">
      <c r="A703" s="18" t="s">
        <v>64</v>
      </c>
      <c r="B703" s="18" t="s">
        <v>1029</v>
      </c>
      <c r="C703" s="18" t="s">
        <v>1434</v>
      </c>
      <c r="D703" s="19" t="s">
        <v>1082</v>
      </c>
      <c r="E703" s="43">
        <v>40259</v>
      </c>
      <c r="F703" s="43">
        <v>40260</v>
      </c>
      <c r="G703" s="46" t="s">
        <v>203</v>
      </c>
      <c r="H703" s="18" t="s">
        <v>188</v>
      </c>
      <c r="I703" s="18" t="s">
        <v>203</v>
      </c>
      <c r="J703" s="44">
        <v>81.3</v>
      </c>
      <c r="K703" s="44">
        <f t="shared" si="79"/>
        <v>29.937749150286734</v>
      </c>
      <c r="L703" s="44">
        <v>86.5</v>
      </c>
      <c r="M703" s="44">
        <f t="shared" si="80"/>
        <v>61.557867161884175</v>
      </c>
      <c r="N703" s="44">
        <v>88.8</v>
      </c>
      <c r="O703" s="44">
        <f t="shared" si="81"/>
        <v>239.88329190194889</v>
      </c>
      <c r="P703" s="44">
        <v>88.8</v>
      </c>
      <c r="Q703" s="44">
        <f t="shared" si="82"/>
        <v>239.88329190194889</v>
      </c>
      <c r="R703" s="18" t="s">
        <v>189</v>
      </c>
      <c r="S703" s="18" t="s">
        <v>453</v>
      </c>
      <c r="T703" s="18" t="s">
        <v>187</v>
      </c>
    </row>
    <row r="704" spans="1:20" s="42" customFormat="1" ht="30" x14ac:dyDescent="0.25">
      <c r="A704" s="18" t="s">
        <v>64</v>
      </c>
      <c r="B704" s="18" t="s">
        <v>1029</v>
      </c>
      <c r="C704" s="18" t="s">
        <v>1434</v>
      </c>
      <c r="D704" s="19" t="s">
        <v>1082</v>
      </c>
      <c r="E704" s="43">
        <v>40259</v>
      </c>
      <c r="F704" s="43">
        <v>40260</v>
      </c>
      <c r="G704" s="46" t="s">
        <v>203</v>
      </c>
      <c r="H704" s="18" t="s">
        <v>188</v>
      </c>
      <c r="I704" s="18" t="s">
        <v>203</v>
      </c>
      <c r="J704" s="44">
        <v>86.2</v>
      </c>
      <c r="K704" s="44">
        <f t="shared" si="79"/>
        <v>59.050306387384651</v>
      </c>
      <c r="L704" s="44">
        <v>88.6</v>
      </c>
      <c r="M704" s="44">
        <f t="shared" si="80"/>
        <v>82.359447710863435</v>
      </c>
      <c r="N704" s="44">
        <v>91.9</v>
      </c>
      <c r="O704" s="44">
        <f t="shared" si="81"/>
        <v>489.77881936844699</v>
      </c>
      <c r="P704" s="44">
        <v>91.9</v>
      </c>
      <c r="Q704" s="44">
        <f t="shared" si="82"/>
        <v>489.77881936844699</v>
      </c>
      <c r="R704" s="18" t="s">
        <v>189</v>
      </c>
      <c r="S704" s="18" t="s">
        <v>453</v>
      </c>
      <c r="T704" s="18" t="s">
        <v>187</v>
      </c>
    </row>
    <row r="705" spans="1:20" s="42" customFormat="1" ht="30" x14ac:dyDescent="0.25">
      <c r="A705" s="18" t="s">
        <v>64</v>
      </c>
      <c r="B705" s="18" t="s">
        <v>1029</v>
      </c>
      <c r="C705" s="18" t="s">
        <v>1434</v>
      </c>
      <c r="D705" s="19" t="s">
        <v>1082</v>
      </c>
      <c r="E705" s="43">
        <v>40259</v>
      </c>
      <c r="F705" s="43">
        <v>40260</v>
      </c>
      <c r="G705" s="46" t="s">
        <v>203</v>
      </c>
      <c r="H705" s="18" t="s">
        <v>188</v>
      </c>
      <c r="I705" s="18" t="s">
        <v>203</v>
      </c>
      <c r="J705" s="44">
        <v>96.3</v>
      </c>
      <c r="K705" s="44">
        <f t="shared" si="79"/>
        <v>239.49121351365244</v>
      </c>
      <c r="L705" s="44">
        <v>96.6</v>
      </c>
      <c r="M705" s="44">
        <f t="shared" si="80"/>
        <v>249.66116536630571</v>
      </c>
      <c r="N705" s="44">
        <v>98</v>
      </c>
      <c r="O705" s="44">
        <f t="shared" si="81"/>
        <v>1995.2623149688804</v>
      </c>
      <c r="P705" s="44">
        <v>98</v>
      </c>
      <c r="Q705" s="44">
        <f t="shared" si="82"/>
        <v>1995.2623149688804</v>
      </c>
      <c r="R705" s="18" t="s">
        <v>189</v>
      </c>
      <c r="S705" s="18" t="s">
        <v>453</v>
      </c>
      <c r="T705" s="18" t="s">
        <v>187</v>
      </c>
    </row>
    <row r="706" spans="1:20" s="42" customFormat="1" ht="30" x14ac:dyDescent="0.25">
      <c r="A706" s="18" t="s">
        <v>64</v>
      </c>
      <c r="B706" s="18" t="s">
        <v>1030</v>
      </c>
      <c r="C706" s="18" t="s">
        <v>989</v>
      </c>
      <c r="D706" s="19" t="s">
        <v>1082</v>
      </c>
      <c r="E706" s="43">
        <v>40259</v>
      </c>
      <c r="F706" s="43">
        <v>40260</v>
      </c>
      <c r="G706" s="46" t="s">
        <v>203</v>
      </c>
      <c r="H706" s="18" t="s">
        <v>188</v>
      </c>
      <c r="I706" s="18" t="s">
        <v>203</v>
      </c>
      <c r="J706" s="44">
        <v>83.9</v>
      </c>
      <c r="K706" s="44">
        <f t="shared" si="79"/>
        <v>42.929057587130494</v>
      </c>
      <c r="L706" s="44">
        <v>88.2</v>
      </c>
      <c r="M706" s="44">
        <f>10^((L706-90)/16.61)*100</f>
        <v>77.916878807471662</v>
      </c>
      <c r="N706" s="44">
        <v>89.1</v>
      </c>
      <c r="O706" s="44">
        <f>10^((N706-85)/10)*100</f>
        <v>257.03957827688606</v>
      </c>
      <c r="P706" s="44">
        <v>89.1</v>
      </c>
      <c r="Q706" s="44">
        <f>10^((P706-85)/10)*100</f>
        <v>257.03957827688606</v>
      </c>
      <c r="R706" s="18" t="s">
        <v>189</v>
      </c>
      <c r="S706" s="18" t="s">
        <v>453</v>
      </c>
      <c r="T706" s="18" t="s">
        <v>187</v>
      </c>
    </row>
    <row r="707" spans="1:20" s="42" customFormat="1" ht="30" x14ac:dyDescent="0.25">
      <c r="A707" s="18" t="s">
        <v>64</v>
      </c>
      <c r="B707" s="18" t="s">
        <v>1030</v>
      </c>
      <c r="C707" s="18" t="s">
        <v>989</v>
      </c>
      <c r="D707" s="19" t="s">
        <v>1082</v>
      </c>
      <c r="E707" s="43">
        <v>40259</v>
      </c>
      <c r="F707" s="43">
        <v>40260</v>
      </c>
      <c r="G707" s="46" t="s">
        <v>203</v>
      </c>
      <c r="H707" s="18" t="s">
        <v>188</v>
      </c>
      <c r="I707" s="18" t="s">
        <v>203</v>
      </c>
      <c r="J707" s="44">
        <v>78.900000000000006</v>
      </c>
      <c r="K707" s="44">
        <f t="shared" si="79"/>
        <v>21.464850833863895</v>
      </c>
      <c r="L707" s="44">
        <v>86.5</v>
      </c>
      <c r="M707" s="44">
        <f>10^((L707-90)/16.61)*100</f>
        <v>61.557867161884175</v>
      </c>
      <c r="N707" s="44">
        <v>87.5</v>
      </c>
      <c r="O707" s="44">
        <f>10^((N707-85)/10)*100</f>
        <v>177.82794100389231</v>
      </c>
      <c r="P707" s="44">
        <v>87.5</v>
      </c>
      <c r="Q707" s="44">
        <f>10^((P707-85)/10)*100</f>
        <v>177.82794100389231</v>
      </c>
      <c r="R707" s="18" t="s">
        <v>189</v>
      </c>
      <c r="S707" s="18" t="s">
        <v>453</v>
      </c>
      <c r="T707" s="18" t="s">
        <v>187</v>
      </c>
    </row>
    <row r="708" spans="1:20" s="42" customFormat="1" ht="30" x14ac:dyDescent="0.25">
      <c r="A708" s="18" t="s">
        <v>64</v>
      </c>
      <c r="B708" s="18" t="s">
        <v>1030</v>
      </c>
      <c r="C708" s="18" t="s">
        <v>1435</v>
      </c>
      <c r="D708" s="19" t="s">
        <v>1082</v>
      </c>
      <c r="E708" s="43">
        <v>40259</v>
      </c>
      <c r="F708" s="43">
        <v>40260</v>
      </c>
      <c r="G708" s="46" t="s">
        <v>203</v>
      </c>
      <c r="H708" s="18" t="s">
        <v>188</v>
      </c>
      <c r="I708" s="18" t="s">
        <v>203</v>
      </c>
      <c r="J708" s="44">
        <v>84.8</v>
      </c>
      <c r="K708" s="44">
        <f t="shared" si="79"/>
        <v>48.633506212222706</v>
      </c>
      <c r="L708" s="44">
        <v>89.2</v>
      </c>
      <c r="M708" s="44">
        <f>10^((L708-90)/16.61)*100</f>
        <v>89.502721945741044</v>
      </c>
      <c r="N708" s="44">
        <v>89.7</v>
      </c>
      <c r="O708" s="44">
        <f>10^((N708-85)/10)*100</f>
        <v>295.12092266663882</v>
      </c>
      <c r="P708" s="44">
        <v>89.7</v>
      </c>
      <c r="Q708" s="44">
        <f>10^((P708-85)/10)*100</f>
        <v>295.12092266663882</v>
      </c>
      <c r="R708" s="18" t="s">
        <v>189</v>
      </c>
      <c r="S708" s="18" t="s">
        <v>453</v>
      </c>
      <c r="T708" s="18" t="s">
        <v>187</v>
      </c>
    </row>
    <row r="709" spans="1:20" s="42" customFormat="1" ht="30" x14ac:dyDescent="0.25">
      <c r="A709" s="18" t="s">
        <v>64</v>
      </c>
      <c r="B709" s="18" t="s">
        <v>1030</v>
      </c>
      <c r="C709" s="18" t="s">
        <v>1435</v>
      </c>
      <c r="D709" s="19" t="s">
        <v>1082</v>
      </c>
      <c r="E709" s="43">
        <v>40259</v>
      </c>
      <c r="F709" s="43">
        <v>40260</v>
      </c>
      <c r="G709" s="46" t="s">
        <v>203</v>
      </c>
      <c r="H709" s="18" t="s">
        <v>188</v>
      </c>
      <c r="I709" s="18" t="s">
        <v>203</v>
      </c>
      <c r="J709" s="44">
        <v>83.3</v>
      </c>
      <c r="K709" s="44">
        <f t="shared" si="79"/>
        <v>39.502859765173419</v>
      </c>
      <c r="L709" s="44">
        <v>88.2</v>
      </c>
      <c r="M709" s="44">
        <f>10^((L709-90)/16.61)*100</f>
        <v>77.916878807471662</v>
      </c>
      <c r="N709" s="44">
        <v>88.9</v>
      </c>
      <c r="O709" s="44">
        <f>10^((N709-85)/10)*100</f>
        <v>245.47089156850336</v>
      </c>
      <c r="P709" s="44">
        <v>88.9</v>
      </c>
      <c r="Q709" s="44">
        <f>10^((P709-85)/10)*100</f>
        <v>245.47089156850336</v>
      </c>
      <c r="R709" s="18" t="s">
        <v>189</v>
      </c>
      <c r="S709" s="18" t="s">
        <v>453</v>
      </c>
      <c r="T709" s="18" t="s">
        <v>187</v>
      </c>
    </row>
    <row r="710" spans="1:20" s="42" customFormat="1" ht="30" x14ac:dyDescent="0.25">
      <c r="A710" s="18" t="s">
        <v>64</v>
      </c>
      <c r="B710" s="18" t="s">
        <v>1030</v>
      </c>
      <c r="C710" s="18" t="s">
        <v>1439</v>
      </c>
      <c r="D710" s="19" t="s">
        <v>1082</v>
      </c>
      <c r="E710" s="43">
        <v>40259</v>
      </c>
      <c r="F710" s="43">
        <v>40260</v>
      </c>
      <c r="G710" s="46" t="s">
        <v>203</v>
      </c>
      <c r="H710" s="18" t="s">
        <v>188</v>
      </c>
      <c r="I710" s="18" t="s">
        <v>203</v>
      </c>
      <c r="J710" s="44">
        <v>102</v>
      </c>
      <c r="K710" s="44">
        <f t="shared" ref="K710:K717" si="83">10^((J710-90)/16.61)*100</f>
        <v>527.78415960925486</v>
      </c>
      <c r="L710" s="44">
        <v>102.3</v>
      </c>
      <c r="M710" s="44">
        <f t="shared" ref="M710:M724" si="84">10^((L710-90)/16.61)*100</f>
        <v>550.19642022236997</v>
      </c>
      <c r="N710" s="44">
        <v>104.3</v>
      </c>
      <c r="O710" s="44">
        <f t="shared" ref="O710:O726" si="85">10^((N710-85)/10)*100</f>
        <v>8511.380382023759</v>
      </c>
      <c r="P710" s="44">
        <v>104.3</v>
      </c>
      <c r="Q710" s="44">
        <f t="shared" ref="Q710:Q726" si="86">10^((P710-85)/10)*100</f>
        <v>8511.380382023759</v>
      </c>
      <c r="R710" s="18" t="s">
        <v>189</v>
      </c>
      <c r="S710" s="18" t="s">
        <v>453</v>
      </c>
      <c r="T710" s="18" t="s">
        <v>187</v>
      </c>
    </row>
    <row r="711" spans="1:20" s="42" customFormat="1" ht="30" x14ac:dyDescent="0.25">
      <c r="A711" s="18" t="s">
        <v>64</v>
      </c>
      <c r="B711" s="18" t="s">
        <v>1030</v>
      </c>
      <c r="C711" s="18" t="s">
        <v>1439</v>
      </c>
      <c r="D711" s="19" t="s">
        <v>1082</v>
      </c>
      <c r="E711" s="43">
        <v>40259</v>
      </c>
      <c r="F711" s="43">
        <v>40260</v>
      </c>
      <c r="G711" s="46" t="s">
        <v>203</v>
      </c>
      <c r="H711" s="18" t="s">
        <v>188</v>
      </c>
      <c r="I711" s="18" t="s">
        <v>203</v>
      </c>
      <c r="J711" s="44">
        <v>102.7</v>
      </c>
      <c r="K711" s="44">
        <f t="shared" si="83"/>
        <v>581.56684399508231</v>
      </c>
      <c r="L711" s="44">
        <v>102.9</v>
      </c>
      <c r="M711" s="44">
        <f t="shared" si="84"/>
        <v>597.91655460809341</v>
      </c>
      <c r="N711" s="44">
        <v>104.9</v>
      </c>
      <c r="O711" s="44">
        <f t="shared" si="85"/>
        <v>9772.3722095581288</v>
      </c>
      <c r="P711" s="44">
        <v>104.9</v>
      </c>
      <c r="Q711" s="44">
        <f t="shared" si="86"/>
        <v>9772.3722095581288</v>
      </c>
      <c r="R711" s="18" t="s">
        <v>189</v>
      </c>
      <c r="S711" s="18" t="s">
        <v>453</v>
      </c>
      <c r="T711" s="18" t="s">
        <v>187</v>
      </c>
    </row>
    <row r="712" spans="1:20" s="42" customFormat="1" ht="30" x14ac:dyDescent="0.25">
      <c r="A712" s="18" t="s">
        <v>64</v>
      </c>
      <c r="B712" s="18" t="s">
        <v>1030</v>
      </c>
      <c r="C712" s="18" t="s">
        <v>1436</v>
      </c>
      <c r="D712" s="19" t="s">
        <v>1082</v>
      </c>
      <c r="E712" s="43">
        <v>40259</v>
      </c>
      <c r="F712" s="43">
        <v>40260</v>
      </c>
      <c r="G712" s="46" t="s">
        <v>203</v>
      </c>
      <c r="H712" s="18" t="s">
        <v>188</v>
      </c>
      <c r="I712" s="18" t="s">
        <v>203</v>
      </c>
      <c r="J712" s="44">
        <v>92.9</v>
      </c>
      <c r="K712" s="44">
        <f t="shared" si="83"/>
        <v>149.48362406775593</v>
      </c>
      <c r="L712" s="44">
        <v>93.7</v>
      </c>
      <c r="M712" s="44">
        <f t="shared" si="84"/>
        <v>167.01572959800811</v>
      </c>
      <c r="N712" s="44">
        <v>94.8</v>
      </c>
      <c r="O712" s="44">
        <f t="shared" si="85"/>
        <v>954.9925860214355</v>
      </c>
      <c r="P712" s="44">
        <v>94.8</v>
      </c>
      <c r="Q712" s="44">
        <f t="shared" si="86"/>
        <v>954.9925860214355</v>
      </c>
      <c r="R712" s="18" t="s">
        <v>189</v>
      </c>
      <c r="S712" s="18" t="s">
        <v>453</v>
      </c>
      <c r="T712" s="18" t="s">
        <v>187</v>
      </c>
    </row>
    <row r="713" spans="1:20" s="42" customFormat="1" ht="30" x14ac:dyDescent="0.25">
      <c r="A713" s="18" t="s">
        <v>64</v>
      </c>
      <c r="B713" s="18" t="s">
        <v>1030</v>
      </c>
      <c r="C713" s="18" t="s">
        <v>1437</v>
      </c>
      <c r="D713" s="19" t="s">
        <v>1082</v>
      </c>
      <c r="E713" s="43">
        <v>40259</v>
      </c>
      <c r="F713" s="43">
        <v>40260</v>
      </c>
      <c r="G713" s="46" t="s">
        <v>203</v>
      </c>
      <c r="H713" s="18" t="s">
        <v>188</v>
      </c>
      <c r="I713" s="18" t="s">
        <v>203</v>
      </c>
      <c r="J713" s="44">
        <v>94.2</v>
      </c>
      <c r="K713" s="44">
        <f t="shared" si="83"/>
        <v>179.00275824660821</v>
      </c>
      <c r="L713" s="44">
        <v>94.5</v>
      </c>
      <c r="M713" s="44">
        <f t="shared" si="84"/>
        <v>186.60407858797583</v>
      </c>
      <c r="N713" s="44">
        <v>96</v>
      </c>
      <c r="O713" s="44">
        <f t="shared" si="85"/>
        <v>1258.925411794168</v>
      </c>
      <c r="P713" s="44">
        <v>96</v>
      </c>
      <c r="Q713" s="44">
        <f t="shared" si="86"/>
        <v>1258.925411794168</v>
      </c>
      <c r="R713" s="18" t="s">
        <v>189</v>
      </c>
      <c r="S713" s="18" t="s">
        <v>453</v>
      </c>
      <c r="T713" s="18" t="s">
        <v>187</v>
      </c>
    </row>
    <row r="714" spans="1:20" s="42" customFormat="1" ht="30" x14ac:dyDescent="0.25">
      <c r="A714" s="18" t="s">
        <v>64</v>
      </c>
      <c r="B714" s="18" t="s">
        <v>1030</v>
      </c>
      <c r="C714" s="18" t="s">
        <v>1440</v>
      </c>
      <c r="D714" s="19" t="s">
        <v>1082</v>
      </c>
      <c r="E714" s="43">
        <v>40259</v>
      </c>
      <c r="F714" s="43">
        <v>40260</v>
      </c>
      <c r="G714" s="46" t="s">
        <v>203</v>
      </c>
      <c r="H714" s="18" t="s">
        <v>188</v>
      </c>
      <c r="I714" s="18" t="s">
        <v>203</v>
      </c>
      <c r="J714" s="44">
        <v>88.1</v>
      </c>
      <c r="K714" s="44">
        <f t="shared" si="83"/>
        <v>76.84419717023826</v>
      </c>
      <c r="L714" s="44">
        <v>90.5</v>
      </c>
      <c r="M714" s="44">
        <f t="shared" si="84"/>
        <v>107.17718545280246</v>
      </c>
      <c r="N714" s="44">
        <v>91.3</v>
      </c>
      <c r="O714" s="44">
        <f t="shared" si="85"/>
        <v>426.57951880159237</v>
      </c>
      <c r="P714" s="44">
        <v>91.4</v>
      </c>
      <c r="Q714" s="44">
        <f t="shared" si="86"/>
        <v>436.51583224016662</v>
      </c>
      <c r="R714" s="18" t="s">
        <v>189</v>
      </c>
      <c r="S714" s="18" t="s">
        <v>453</v>
      </c>
      <c r="T714" s="18" t="s">
        <v>187</v>
      </c>
    </row>
    <row r="715" spans="1:20" s="42" customFormat="1" ht="30" x14ac:dyDescent="0.25">
      <c r="A715" s="18" t="s">
        <v>64</v>
      </c>
      <c r="B715" s="18" t="s">
        <v>1030</v>
      </c>
      <c r="C715" s="18" t="s">
        <v>1440</v>
      </c>
      <c r="D715" s="19" t="s">
        <v>1082</v>
      </c>
      <c r="E715" s="43">
        <v>40259</v>
      </c>
      <c r="F715" s="43">
        <v>40260</v>
      </c>
      <c r="G715" s="46" t="s">
        <v>203</v>
      </c>
      <c r="H715" s="18" t="s">
        <v>188</v>
      </c>
      <c r="I715" s="18" t="s">
        <v>203</v>
      </c>
      <c r="J715" s="44">
        <v>87.2</v>
      </c>
      <c r="K715" s="44">
        <f t="shared" si="83"/>
        <v>67.830786272384614</v>
      </c>
      <c r="L715" s="44">
        <v>90.2</v>
      </c>
      <c r="M715" s="44">
        <f t="shared" si="84"/>
        <v>102.81132096539349</v>
      </c>
      <c r="N715" s="44">
        <v>90.9</v>
      </c>
      <c r="O715" s="44">
        <f t="shared" si="85"/>
        <v>389.04514499428109</v>
      </c>
      <c r="P715" s="44">
        <v>90.9</v>
      </c>
      <c r="Q715" s="44">
        <f t="shared" si="86"/>
        <v>389.04514499428109</v>
      </c>
      <c r="R715" s="18" t="s">
        <v>189</v>
      </c>
      <c r="S715" s="18" t="s">
        <v>453</v>
      </c>
      <c r="T715" s="18" t="s">
        <v>187</v>
      </c>
    </row>
    <row r="716" spans="1:20" s="42" customFormat="1" ht="30" x14ac:dyDescent="0.25">
      <c r="A716" s="18" t="s">
        <v>64</v>
      </c>
      <c r="B716" s="18" t="s">
        <v>747</v>
      </c>
      <c r="C716" s="18" t="s">
        <v>1131</v>
      </c>
      <c r="D716" s="19" t="s">
        <v>1082</v>
      </c>
      <c r="E716" s="43">
        <v>40259</v>
      </c>
      <c r="F716" s="43">
        <v>40260</v>
      </c>
      <c r="G716" s="46" t="s">
        <v>203</v>
      </c>
      <c r="H716" s="18" t="s">
        <v>188</v>
      </c>
      <c r="I716" s="18" t="s">
        <v>203</v>
      </c>
      <c r="J716" s="44">
        <v>87.6</v>
      </c>
      <c r="K716" s="44">
        <f t="shared" si="83"/>
        <v>71.698278738694896</v>
      </c>
      <c r="L716" s="44">
        <v>90</v>
      </c>
      <c r="M716" s="44">
        <f t="shared" si="84"/>
        <v>100</v>
      </c>
      <c r="N716" s="44">
        <v>91.2</v>
      </c>
      <c r="O716" s="44">
        <f t="shared" si="85"/>
        <v>416.86938347033583</v>
      </c>
      <c r="P716" s="44">
        <v>91.3</v>
      </c>
      <c r="Q716" s="44">
        <f t="shared" si="86"/>
        <v>426.57951880159237</v>
      </c>
      <c r="R716" s="18" t="s">
        <v>189</v>
      </c>
      <c r="S716" s="18" t="s">
        <v>453</v>
      </c>
      <c r="T716" s="18" t="s">
        <v>187</v>
      </c>
    </row>
    <row r="717" spans="1:20" s="42" customFormat="1" ht="30" x14ac:dyDescent="0.25">
      <c r="A717" s="18" t="s">
        <v>64</v>
      </c>
      <c r="B717" s="18" t="s">
        <v>747</v>
      </c>
      <c r="C717" s="18" t="s">
        <v>1131</v>
      </c>
      <c r="D717" s="19" t="s">
        <v>1082</v>
      </c>
      <c r="E717" s="43">
        <v>40259</v>
      </c>
      <c r="F717" s="43">
        <v>40260</v>
      </c>
      <c r="G717" s="46" t="s">
        <v>203</v>
      </c>
      <c r="H717" s="18" t="s">
        <v>188</v>
      </c>
      <c r="I717" s="18" t="s">
        <v>203</v>
      </c>
      <c r="J717" s="44">
        <v>86</v>
      </c>
      <c r="K717" s="44">
        <f t="shared" si="83"/>
        <v>57.435607122741963</v>
      </c>
      <c r="L717" s="44">
        <v>88.7</v>
      </c>
      <c r="M717" s="44">
        <f t="shared" si="84"/>
        <v>83.509117698519248</v>
      </c>
      <c r="N717" s="44">
        <v>90.2</v>
      </c>
      <c r="O717" s="44">
        <f t="shared" si="85"/>
        <v>331.13112148259131</v>
      </c>
      <c r="P717" s="44">
        <v>90.2</v>
      </c>
      <c r="Q717" s="44">
        <f t="shared" si="86"/>
        <v>331.13112148259131</v>
      </c>
      <c r="R717" s="18" t="s">
        <v>189</v>
      </c>
      <c r="S717" s="18" t="s">
        <v>453</v>
      </c>
      <c r="T717" s="18" t="s">
        <v>187</v>
      </c>
    </row>
    <row r="718" spans="1:20" s="42" customFormat="1" ht="30" x14ac:dyDescent="0.25">
      <c r="A718" s="18" t="s">
        <v>64</v>
      </c>
      <c r="B718" s="18" t="s">
        <v>747</v>
      </c>
      <c r="C718" s="18" t="s">
        <v>1032</v>
      </c>
      <c r="D718" s="19" t="s">
        <v>1082</v>
      </c>
      <c r="E718" s="43">
        <v>40259</v>
      </c>
      <c r="F718" s="43">
        <v>40260</v>
      </c>
      <c r="G718" s="46" t="s">
        <v>203</v>
      </c>
      <c r="H718" s="18" t="s">
        <v>188</v>
      </c>
      <c r="I718" s="18" t="s">
        <v>203</v>
      </c>
      <c r="J718" s="44">
        <v>86.9</v>
      </c>
      <c r="K718" s="44">
        <f t="shared" ref="K718:K726" si="87">10^((J718-90)/16.61)*100</f>
        <v>65.067698030344118</v>
      </c>
      <c r="L718" s="44">
        <v>89.4</v>
      </c>
      <c r="M718" s="44">
        <f t="shared" si="84"/>
        <v>92.018930732399511</v>
      </c>
      <c r="N718" s="44">
        <v>92.3</v>
      </c>
      <c r="O718" s="44">
        <f t="shared" si="85"/>
        <v>537.03179637025255</v>
      </c>
      <c r="P718" s="44">
        <v>92.3</v>
      </c>
      <c r="Q718" s="44">
        <f t="shared" si="86"/>
        <v>537.03179637025255</v>
      </c>
      <c r="R718" s="18" t="s">
        <v>189</v>
      </c>
      <c r="S718" s="18" t="s">
        <v>453</v>
      </c>
      <c r="T718" s="18" t="s">
        <v>187</v>
      </c>
    </row>
    <row r="719" spans="1:20" s="42" customFormat="1" ht="30" x14ac:dyDescent="0.25">
      <c r="A719" s="18" t="s">
        <v>64</v>
      </c>
      <c r="B719" s="18" t="s">
        <v>747</v>
      </c>
      <c r="C719" s="18" t="s">
        <v>1441</v>
      </c>
      <c r="D719" s="19" t="s">
        <v>1082</v>
      </c>
      <c r="E719" s="43">
        <v>40259</v>
      </c>
      <c r="F719" s="43">
        <v>40260</v>
      </c>
      <c r="G719" s="46" t="s">
        <v>203</v>
      </c>
      <c r="H719" s="18" t="s">
        <v>188</v>
      </c>
      <c r="I719" s="18" t="s">
        <v>203</v>
      </c>
      <c r="J719" s="44">
        <v>90.9</v>
      </c>
      <c r="K719" s="44">
        <f t="shared" si="87"/>
        <v>113.28808258488867</v>
      </c>
      <c r="L719" s="44">
        <v>91.9</v>
      </c>
      <c r="M719" s="44">
        <f t="shared" si="84"/>
        <v>130.13344362029457</v>
      </c>
      <c r="N719" s="44">
        <v>92.6</v>
      </c>
      <c r="O719" s="44">
        <f t="shared" si="85"/>
        <v>575.43993733715638</v>
      </c>
      <c r="P719" s="44">
        <v>92.6</v>
      </c>
      <c r="Q719" s="44">
        <f t="shared" si="86"/>
        <v>575.43993733715638</v>
      </c>
      <c r="R719" s="18" t="s">
        <v>189</v>
      </c>
      <c r="S719" s="18" t="s">
        <v>453</v>
      </c>
      <c r="T719" s="18" t="s">
        <v>187</v>
      </c>
    </row>
    <row r="720" spans="1:20" s="42" customFormat="1" ht="30" x14ac:dyDescent="0.25">
      <c r="A720" s="18" t="s">
        <v>64</v>
      </c>
      <c r="B720" s="18" t="s">
        <v>747</v>
      </c>
      <c r="C720" s="18" t="s">
        <v>1441</v>
      </c>
      <c r="D720" s="19" t="s">
        <v>1082</v>
      </c>
      <c r="E720" s="43">
        <v>40259</v>
      </c>
      <c r="F720" s="43">
        <v>40260</v>
      </c>
      <c r="G720" s="46" t="s">
        <v>203</v>
      </c>
      <c r="H720" s="18" t="s">
        <v>188</v>
      </c>
      <c r="I720" s="18" t="s">
        <v>203</v>
      </c>
      <c r="J720" s="44">
        <v>89.8</v>
      </c>
      <c r="K720" s="44">
        <f t="shared" si="87"/>
        <v>97.26555311322204</v>
      </c>
      <c r="L720" s="44">
        <v>91.1</v>
      </c>
      <c r="M720" s="44">
        <f t="shared" si="84"/>
        <v>116.47297420188971</v>
      </c>
      <c r="N720" s="44">
        <v>92</v>
      </c>
      <c r="O720" s="44">
        <f t="shared" si="85"/>
        <v>501.18723362727229</v>
      </c>
      <c r="P720" s="44">
        <v>92</v>
      </c>
      <c r="Q720" s="44">
        <f t="shared" si="86"/>
        <v>501.18723362727229</v>
      </c>
      <c r="R720" s="18" t="s">
        <v>189</v>
      </c>
      <c r="S720" s="18" t="s">
        <v>453</v>
      </c>
      <c r="T720" s="18" t="s">
        <v>187</v>
      </c>
    </row>
    <row r="721" spans="1:20" s="42" customFormat="1" ht="30" x14ac:dyDescent="0.25">
      <c r="A721" s="18" t="s">
        <v>64</v>
      </c>
      <c r="B721" s="18" t="s">
        <v>747</v>
      </c>
      <c r="C721" s="18" t="s">
        <v>1131</v>
      </c>
      <c r="D721" s="19" t="s">
        <v>1082</v>
      </c>
      <c r="E721" s="43">
        <v>40259</v>
      </c>
      <c r="F721" s="43">
        <v>40260</v>
      </c>
      <c r="G721" s="46" t="s">
        <v>203</v>
      </c>
      <c r="H721" s="18" t="s">
        <v>188</v>
      </c>
      <c r="I721" s="18" t="s">
        <v>203</v>
      </c>
      <c r="J721" s="44">
        <v>87.6</v>
      </c>
      <c r="K721" s="44">
        <f t="shared" si="87"/>
        <v>71.698278738694896</v>
      </c>
      <c r="L721" s="44">
        <v>89.9</v>
      </c>
      <c r="M721" s="44">
        <f t="shared" si="84"/>
        <v>98.623300042749634</v>
      </c>
      <c r="N721" s="44">
        <v>91.7</v>
      </c>
      <c r="O721" s="44">
        <f t="shared" si="85"/>
        <v>467.73514128719853</v>
      </c>
      <c r="P721" s="44">
        <v>91.7</v>
      </c>
      <c r="Q721" s="44">
        <f t="shared" si="86"/>
        <v>467.73514128719853</v>
      </c>
      <c r="R721" s="18" t="s">
        <v>189</v>
      </c>
      <c r="S721" s="18" t="s">
        <v>453</v>
      </c>
      <c r="T721" s="18" t="s">
        <v>187</v>
      </c>
    </row>
    <row r="722" spans="1:20" s="42" customFormat="1" ht="30" x14ac:dyDescent="0.25">
      <c r="A722" s="18" t="s">
        <v>64</v>
      </c>
      <c r="B722" s="18" t="s">
        <v>1031</v>
      </c>
      <c r="C722" s="18" t="s">
        <v>1440</v>
      </c>
      <c r="D722" s="19" t="s">
        <v>1082</v>
      </c>
      <c r="E722" s="43">
        <v>40259</v>
      </c>
      <c r="F722" s="43">
        <v>40260</v>
      </c>
      <c r="G722" s="46" t="s">
        <v>203</v>
      </c>
      <c r="H722" s="18" t="s">
        <v>188</v>
      </c>
      <c r="I722" s="18" t="s">
        <v>203</v>
      </c>
      <c r="J722" s="44">
        <v>91.4</v>
      </c>
      <c r="K722" s="44">
        <f t="shared" si="87"/>
        <v>121.41897836793014</v>
      </c>
      <c r="L722" s="44">
        <v>92.4</v>
      </c>
      <c r="M722" s="44">
        <f t="shared" si="84"/>
        <v>139.47336220504124</v>
      </c>
      <c r="N722" s="44">
        <v>93.2</v>
      </c>
      <c r="O722" s="44">
        <f t="shared" si="85"/>
        <v>660.69344800759654</v>
      </c>
      <c r="P722" s="44">
        <v>93.2</v>
      </c>
      <c r="Q722" s="44">
        <f t="shared" si="86"/>
        <v>660.69344800759654</v>
      </c>
      <c r="R722" s="18" t="s">
        <v>189</v>
      </c>
      <c r="S722" s="18" t="s">
        <v>453</v>
      </c>
      <c r="T722" s="18" t="s">
        <v>187</v>
      </c>
    </row>
    <row r="723" spans="1:20" s="42" customFormat="1" ht="30" x14ac:dyDescent="0.25">
      <c r="A723" s="18" t="s">
        <v>64</v>
      </c>
      <c r="B723" s="18" t="s">
        <v>1031</v>
      </c>
      <c r="C723" s="18" t="s">
        <v>1438</v>
      </c>
      <c r="D723" s="19" t="s">
        <v>1082</v>
      </c>
      <c r="E723" s="43">
        <v>40259</v>
      </c>
      <c r="F723" s="43">
        <v>40260</v>
      </c>
      <c r="G723" s="46" t="s">
        <v>203</v>
      </c>
      <c r="H723" s="18" t="s">
        <v>188</v>
      </c>
      <c r="I723" s="18" t="s">
        <v>203</v>
      </c>
      <c r="J723" s="44">
        <v>86.1</v>
      </c>
      <c r="K723" s="44">
        <f t="shared" si="87"/>
        <v>58.237360844593212</v>
      </c>
      <c r="L723" s="44">
        <v>89.9</v>
      </c>
      <c r="M723" s="44">
        <f t="shared" si="84"/>
        <v>98.623300042749634</v>
      </c>
      <c r="N723" s="44">
        <v>90.8</v>
      </c>
      <c r="O723" s="44">
        <f t="shared" si="85"/>
        <v>380.189396320561</v>
      </c>
      <c r="P723" s="44">
        <v>90.8</v>
      </c>
      <c r="Q723" s="44">
        <f t="shared" si="86"/>
        <v>380.189396320561</v>
      </c>
      <c r="R723" s="18" t="s">
        <v>189</v>
      </c>
      <c r="S723" s="18" t="s">
        <v>453</v>
      </c>
      <c r="T723" s="18" t="s">
        <v>187</v>
      </c>
    </row>
    <row r="724" spans="1:20" s="42" customFormat="1" ht="30" x14ac:dyDescent="0.25">
      <c r="A724" s="18" t="s">
        <v>64</v>
      </c>
      <c r="B724" s="18" t="s">
        <v>1031</v>
      </c>
      <c r="C724" s="18" t="s">
        <v>1438</v>
      </c>
      <c r="D724" s="19" t="s">
        <v>1082</v>
      </c>
      <c r="E724" s="43">
        <v>40259</v>
      </c>
      <c r="F724" s="43">
        <v>40260</v>
      </c>
      <c r="G724" s="46" t="s">
        <v>203</v>
      </c>
      <c r="H724" s="18" t="s">
        <v>188</v>
      </c>
      <c r="I724" s="18" t="s">
        <v>203</v>
      </c>
      <c r="J724" s="44">
        <v>89.3</v>
      </c>
      <c r="K724" s="44">
        <f t="shared" si="87"/>
        <v>90.752106152344169</v>
      </c>
      <c r="L724" s="44">
        <v>91.5</v>
      </c>
      <c r="M724" s="44">
        <f t="shared" si="84"/>
        <v>123.1138872003871</v>
      </c>
      <c r="N724" s="44">
        <v>92.8</v>
      </c>
      <c r="O724" s="44">
        <f t="shared" si="85"/>
        <v>602.55958607435741</v>
      </c>
      <c r="P724" s="44">
        <v>92.8</v>
      </c>
      <c r="Q724" s="44">
        <f t="shared" si="86"/>
        <v>602.55958607435741</v>
      </c>
      <c r="R724" s="18" t="s">
        <v>189</v>
      </c>
      <c r="S724" s="18" t="s">
        <v>453</v>
      </c>
      <c r="T724" s="18" t="s">
        <v>187</v>
      </c>
    </row>
    <row r="725" spans="1:20" s="42" customFormat="1" ht="30" x14ac:dyDescent="0.25">
      <c r="A725" s="18" t="s">
        <v>64</v>
      </c>
      <c r="B725" s="18" t="s">
        <v>1031</v>
      </c>
      <c r="C725" s="18" t="s">
        <v>1439</v>
      </c>
      <c r="D725" s="19" t="s">
        <v>1082</v>
      </c>
      <c r="E725" s="43">
        <v>40259</v>
      </c>
      <c r="F725" s="43">
        <v>40260</v>
      </c>
      <c r="G725" s="46" t="s">
        <v>203</v>
      </c>
      <c r="H725" s="18" t="s">
        <v>188</v>
      </c>
      <c r="I725" s="18" t="s">
        <v>203</v>
      </c>
      <c r="J725" s="44">
        <v>96.9</v>
      </c>
      <c r="K725" s="44">
        <f t="shared" si="87"/>
        <v>260.26298241838731</v>
      </c>
      <c r="L725" s="44">
        <v>97.1</v>
      </c>
      <c r="M725" s="44">
        <f>10^((L725-90)/16.61)*100</f>
        <v>267.57981020827327</v>
      </c>
      <c r="N725" s="44">
        <v>98.4</v>
      </c>
      <c r="O725" s="44">
        <f t="shared" si="85"/>
        <v>2187.7616239495555</v>
      </c>
      <c r="P725" s="44">
        <v>98.4</v>
      </c>
      <c r="Q725" s="44">
        <f t="shared" si="86"/>
        <v>2187.7616239495555</v>
      </c>
      <c r="R725" s="18" t="s">
        <v>189</v>
      </c>
      <c r="S725" s="18" t="s">
        <v>453</v>
      </c>
      <c r="T725" s="18" t="s">
        <v>187</v>
      </c>
    </row>
    <row r="726" spans="1:20" s="42" customFormat="1" ht="30" x14ac:dyDescent="0.25">
      <c r="A726" s="18" t="s">
        <v>64</v>
      </c>
      <c r="B726" s="18" t="s">
        <v>1031</v>
      </c>
      <c r="C726" s="18" t="s">
        <v>1439</v>
      </c>
      <c r="D726" s="19" t="s">
        <v>1082</v>
      </c>
      <c r="E726" s="43">
        <v>40259</v>
      </c>
      <c r="F726" s="43">
        <v>40260</v>
      </c>
      <c r="G726" s="46" t="s">
        <v>203</v>
      </c>
      <c r="H726" s="18" t="s">
        <v>188</v>
      </c>
      <c r="I726" s="18" t="s">
        <v>203</v>
      </c>
      <c r="J726" s="44">
        <v>100.2</v>
      </c>
      <c r="K726" s="44">
        <f t="shared" si="87"/>
        <v>411.23294400777598</v>
      </c>
      <c r="L726" s="44">
        <v>100.3</v>
      </c>
      <c r="M726" s="44">
        <f>10^((L726-90)/16.61)*100</f>
        <v>416.97341685942507</v>
      </c>
      <c r="N726" s="44">
        <v>102.1</v>
      </c>
      <c r="O726" s="44">
        <f t="shared" si="85"/>
        <v>5128.6138399136444</v>
      </c>
      <c r="P726" s="44">
        <v>102.1</v>
      </c>
      <c r="Q726" s="44">
        <f t="shared" si="86"/>
        <v>5128.6138399136444</v>
      </c>
      <c r="R726" s="18" t="s">
        <v>189</v>
      </c>
      <c r="S726" s="18" t="s">
        <v>453</v>
      </c>
      <c r="T726" s="18" t="s">
        <v>187</v>
      </c>
    </row>
    <row r="727" spans="1:20" x14ac:dyDescent="0.25">
      <c r="A727" s="18" t="s">
        <v>63</v>
      </c>
      <c r="B727" s="46" t="s">
        <v>207</v>
      </c>
      <c r="C727" s="46" t="s">
        <v>209</v>
      </c>
      <c r="D727" s="46" t="s">
        <v>1426</v>
      </c>
      <c r="E727" s="48">
        <v>40644</v>
      </c>
      <c r="F727" s="48">
        <v>40645</v>
      </c>
      <c r="G727" s="49" t="s">
        <v>203</v>
      </c>
      <c r="H727" s="18" t="s">
        <v>211</v>
      </c>
      <c r="I727" s="50">
        <v>0.20833333333333334</v>
      </c>
      <c r="J727" s="47">
        <v>85</v>
      </c>
      <c r="K727" s="47">
        <v>50</v>
      </c>
      <c r="L727" s="47">
        <v>85</v>
      </c>
      <c r="M727" s="47">
        <v>50</v>
      </c>
      <c r="N727" s="47">
        <v>97</v>
      </c>
      <c r="O727" s="47">
        <v>1598</v>
      </c>
      <c r="P727" s="47" t="s">
        <v>203</v>
      </c>
      <c r="Q727" s="47" t="s">
        <v>203</v>
      </c>
      <c r="R727" s="46" t="s">
        <v>187</v>
      </c>
      <c r="S727" s="18" t="s">
        <v>1486</v>
      </c>
      <c r="T727" s="18" t="s">
        <v>187</v>
      </c>
    </row>
    <row r="728" spans="1:20" x14ac:dyDescent="0.25">
      <c r="A728" s="18" t="s">
        <v>63</v>
      </c>
      <c r="B728" s="46" t="s">
        <v>207</v>
      </c>
      <c r="C728" s="46" t="s">
        <v>209</v>
      </c>
      <c r="D728" s="46" t="s">
        <v>1426</v>
      </c>
      <c r="E728" s="48">
        <v>40644</v>
      </c>
      <c r="F728" s="48">
        <v>40645</v>
      </c>
      <c r="G728" s="49" t="s">
        <v>203</v>
      </c>
      <c r="H728" s="18" t="s">
        <v>211</v>
      </c>
      <c r="I728" s="50">
        <v>0.20416666666666669</v>
      </c>
      <c r="J728" s="47">
        <v>84</v>
      </c>
      <c r="K728" s="47">
        <v>44</v>
      </c>
      <c r="L728" s="47">
        <v>84</v>
      </c>
      <c r="M728" s="47">
        <v>44</v>
      </c>
      <c r="N728" s="47">
        <v>96</v>
      </c>
      <c r="O728" s="47">
        <v>1269</v>
      </c>
      <c r="P728" s="47" t="s">
        <v>203</v>
      </c>
      <c r="Q728" s="47" t="s">
        <v>203</v>
      </c>
      <c r="R728" s="46" t="s">
        <v>187</v>
      </c>
      <c r="S728" s="18" t="s">
        <v>1486</v>
      </c>
      <c r="T728" s="18" t="s">
        <v>187</v>
      </c>
    </row>
    <row r="729" spans="1:20" x14ac:dyDescent="0.25">
      <c r="A729" s="18" t="s">
        <v>63</v>
      </c>
      <c r="B729" s="46" t="s">
        <v>207</v>
      </c>
      <c r="C729" s="46" t="s">
        <v>209</v>
      </c>
      <c r="D729" s="46" t="s">
        <v>1426</v>
      </c>
      <c r="E729" s="48">
        <v>40644</v>
      </c>
      <c r="F729" s="48">
        <v>40645</v>
      </c>
      <c r="G729" s="49" t="s">
        <v>203</v>
      </c>
      <c r="H729" s="18" t="s">
        <v>211</v>
      </c>
      <c r="I729" s="50">
        <v>0.2076388888888889</v>
      </c>
      <c r="J729" s="47">
        <v>84</v>
      </c>
      <c r="K729" s="47">
        <v>44</v>
      </c>
      <c r="L729" s="47">
        <v>84</v>
      </c>
      <c r="M729" s="47">
        <v>44</v>
      </c>
      <c r="N729" s="47">
        <v>96</v>
      </c>
      <c r="O729" s="47">
        <v>1269</v>
      </c>
      <c r="P729" s="47" t="s">
        <v>203</v>
      </c>
      <c r="Q729" s="47" t="s">
        <v>203</v>
      </c>
      <c r="R729" s="46" t="s">
        <v>187</v>
      </c>
      <c r="S729" s="18" t="s">
        <v>1486</v>
      </c>
      <c r="T729" s="18" t="s">
        <v>187</v>
      </c>
    </row>
    <row r="730" spans="1:20" x14ac:dyDescent="0.25">
      <c r="A730" s="18" t="s">
        <v>63</v>
      </c>
      <c r="B730" s="46" t="s">
        <v>207</v>
      </c>
      <c r="C730" s="46" t="s">
        <v>209</v>
      </c>
      <c r="D730" s="46" t="s">
        <v>1426</v>
      </c>
      <c r="E730" s="48">
        <v>40644</v>
      </c>
      <c r="F730" s="48">
        <v>40645</v>
      </c>
      <c r="G730" s="49" t="s">
        <v>203</v>
      </c>
      <c r="H730" s="18" t="s">
        <v>211</v>
      </c>
      <c r="I730" s="50">
        <v>0.21111111111111111</v>
      </c>
      <c r="J730" s="47">
        <v>82</v>
      </c>
      <c r="K730" s="47">
        <v>33</v>
      </c>
      <c r="L730" s="47">
        <v>82</v>
      </c>
      <c r="M730" s="47">
        <v>33</v>
      </c>
      <c r="N730" s="47">
        <v>95</v>
      </c>
      <c r="O730" s="47">
        <v>1007</v>
      </c>
      <c r="P730" s="47" t="s">
        <v>203</v>
      </c>
      <c r="Q730" s="47" t="s">
        <v>203</v>
      </c>
      <c r="R730" s="46" t="s">
        <v>187</v>
      </c>
      <c r="S730" s="18" t="s">
        <v>1486</v>
      </c>
      <c r="T730" s="18" t="s">
        <v>187</v>
      </c>
    </row>
    <row r="731" spans="1:20" x14ac:dyDescent="0.25">
      <c r="A731" s="18" t="s">
        <v>63</v>
      </c>
      <c r="B731" s="46" t="s">
        <v>207</v>
      </c>
      <c r="C731" s="46" t="s">
        <v>209</v>
      </c>
      <c r="D731" s="46" t="s">
        <v>1426</v>
      </c>
      <c r="E731" s="48">
        <v>40644</v>
      </c>
      <c r="F731" s="48">
        <v>40645</v>
      </c>
      <c r="G731" s="49" t="s">
        <v>203</v>
      </c>
      <c r="H731" s="18" t="s">
        <v>211</v>
      </c>
      <c r="I731" s="50">
        <v>0.20277777777777781</v>
      </c>
      <c r="J731" s="47">
        <v>82</v>
      </c>
      <c r="K731" s="47">
        <v>33</v>
      </c>
      <c r="L731" s="47">
        <v>83</v>
      </c>
      <c r="M731" s="47">
        <v>38</v>
      </c>
      <c r="N731" s="47">
        <v>95</v>
      </c>
      <c r="O731" s="47">
        <v>1007</v>
      </c>
      <c r="P731" s="47" t="s">
        <v>203</v>
      </c>
      <c r="Q731" s="47" t="s">
        <v>203</v>
      </c>
      <c r="R731" s="46" t="s">
        <v>187</v>
      </c>
      <c r="S731" s="18" t="s">
        <v>1486</v>
      </c>
      <c r="T731" s="18" t="s">
        <v>187</v>
      </c>
    </row>
    <row r="732" spans="1:20" x14ac:dyDescent="0.25">
      <c r="A732" s="18" t="s">
        <v>63</v>
      </c>
      <c r="B732" s="46" t="s">
        <v>207</v>
      </c>
      <c r="C732" s="46" t="s">
        <v>209</v>
      </c>
      <c r="D732" s="46" t="s">
        <v>1426</v>
      </c>
      <c r="E732" s="48">
        <v>40644</v>
      </c>
      <c r="F732" s="48">
        <v>40645</v>
      </c>
      <c r="G732" s="49" t="s">
        <v>203</v>
      </c>
      <c r="H732" s="18" t="s">
        <v>211</v>
      </c>
      <c r="I732" s="50">
        <v>0.20625000000000002</v>
      </c>
      <c r="J732" s="47">
        <v>80</v>
      </c>
      <c r="K732" s="47">
        <v>25</v>
      </c>
      <c r="L732" s="47">
        <v>80</v>
      </c>
      <c r="M732" s="47">
        <v>25</v>
      </c>
      <c r="N732" s="47">
        <v>93</v>
      </c>
      <c r="O732" s="47">
        <v>634</v>
      </c>
      <c r="P732" s="47" t="s">
        <v>203</v>
      </c>
      <c r="Q732" s="47" t="s">
        <v>203</v>
      </c>
      <c r="R732" s="46" t="s">
        <v>187</v>
      </c>
      <c r="S732" s="18" t="s">
        <v>1486</v>
      </c>
      <c r="T732" s="18" t="s">
        <v>187</v>
      </c>
    </row>
    <row r="733" spans="1:20" x14ac:dyDescent="0.25">
      <c r="A733" s="18" t="s">
        <v>63</v>
      </c>
      <c r="B733" s="46" t="s">
        <v>207</v>
      </c>
      <c r="C733" s="46" t="s">
        <v>210</v>
      </c>
      <c r="D733" s="46" t="s">
        <v>1426</v>
      </c>
      <c r="E733" s="48">
        <v>40644</v>
      </c>
      <c r="F733" s="48">
        <v>40645</v>
      </c>
      <c r="G733" s="49" t="s">
        <v>203</v>
      </c>
      <c r="H733" s="18" t="s">
        <v>211</v>
      </c>
      <c r="I733" s="50">
        <v>0.2076388888888889</v>
      </c>
      <c r="J733" s="47">
        <v>84</v>
      </c>
      <c r="K733" s="47">
        <v>44</v>
      </c>
      <c r="L733" s="47">
        <v>85</v>
      </c>
      <c r="M733" s="47">
        <v>50</v>
      </c>
      <c r="N733" s="47">
        <v>96</v>
      </c>
      <c r="O733" s="47">
        <v>1269</v>
      </c>
      <c r="P733" s="47" t="s">
        <v>203</v>
      </c>
      <c r="Q733" s="47" t="s">
        <v>203</v>
      </c>
      <c r="R733" s="46" t="s">
        <v>187</v>
      </c>
      <c r="S733" s="18" t="s">
        <v>1486</v>
      </c>
      <c r="T733" s="18" t="s">
        <v>187</v>
      </c>
    </row>
    <row r="734" spans="1:20" x14ac:dyDescent="0.25">
      <c r="A734" s="18" t="s">
        <v>63</v>
      </c>
      <c r="B734" s="46" t="s">
        <v>207</v>
      </c>
      <c r="C734" s="46" t="s">
        <v>210</v>
      </c>
      <c r="D734" s="46" t="s">
        <v>1426</v>
      </c>
      <c r="E734" s="48">
        <v>40644</v>
      </c>
      <c r="F734" s="48">
        <v>40645</v>
      </c>
      <c r="G734" s="49" t="s">
        <v>203</v>
      </c>
      <c r="H734" s="18" t="s">
        <v>211</v>
      </c>
      <c r="I734" s="50">
        <v>0.20347222222222219</v>
      </c>
      <c r="J734" s="47">
        <v>85</v>
      </c>
      <c r="K734" s="47">
        <v>50</v>
      </c>
      <c r="L734" s="47">
        <v>86</v>
      </c>
      <c r="M734" s="47">
        <v>57</v>
      </c>
      <c r="N734" s="47">
        <v>94</v>
      </c>
      <c r="O734" s="47">
        <v>799</v>
      </c>
      <c r="P734" s="47" t="s">
        <v>203</v>
      </c>
      <c r="Q734" s="47" t="s">
        <v>203</v>
      </c>
      <c r="R734" s="46" t="s">
        <v>187</v>
      </c>
      <c r="S734" s="18" t="s">
        <v>1486</v>
      </c>
      <c r="T734" s="18" t="s">
        <v>187</v>
      </c>
    </row>
    <row r="735" spans="1:20" x14ac:dyDescent="0.25">
      <c r="A735" s="18" t="s">
        <v>63</v>
      </c>
      <c r="B735" s="46" t="s">
        <v>207</v>
      </c>
      <c r="C735" s="46" t="s">
        <v>210</v>
      </c>
      <c r="D735" s="46" t="s">
        <v>1426</v>
      </c>
      <c r="E735" s="48">
        <v>40644</v>
      </c>
      <c r="F735" s="48">
        <v>40645</v>
      </c>
      <c r="G735" s="49" t="s">
        <v>203</v>
      </c>
      <c r="H735" s="18" t="s">
        <v>211</v>
      </c>
      <c r="I735" s="50">
        <v>0.20486111111111113</v>
      </c>
      <c r="J735" s="47">
        <v>78</v>
      </c>
      <c r="K735" s="47">
        <v>19</v>
      </c>
      <c r="L735" s="47">
        <v>78</v>
      </c>
      <c r="M735" s="47">
        <v>19</v>
      </c>
      <c r="N735" s="47">
        <v>91</v>
      </c>
      <c r="O735" s="47">
        <v>400</v>
      </c>
      <c r="P735" s="47" t="s">
        <v>203</v>
      </c>
      <c r="Q735" s="47" t="s">
        <v>203</v>
      </c>
      <c r="R735" s="46" t="s">
        <v>187</v>
      </c>
      <c r="S735" s="18" t="s">
        <v>1486</v>
      </c>
      <c r="T735" s="18" t="s">
        <v>187</v>
      </c>
    </row>
    <row r="736" spans="1:20" x14ac:dyDescent="0.25">
      <c r="A736" s="18" t="s">
        <v>63</v>
      </c>
      <c r="B736" s="46" t="s">
        <v>207</v>
      </c>
      <c r="C736" s="46" t="s">
        <v>210</v>
      </c>
      <c r="D736" s="46" t="s">
        <v>1426</v>
      </c>
      <c r="E736" s="48">
        <v>40644</v>
      </c>
      <c r="F736" s="48">
        <v>40645</v>
      </c>
      <c r="G736" s="49" t="s">
        <v>203</v>
      </c>
      <c r="H736" s="18" t="s">
        <v>211</v>
      </c>
      <c r="I736" s="50">
        <v>0.23402777777777781</v>
      </c>
      <c r="J736" s="47">
        <v>85</v>
      </c>
      <c r="K736" s="47">
        <v>50</v>
      </c>
      <c r="L736" s="47">
        <v>85</v>
      </c>
      <c r="M736" s="47">
        <v>50</v>
      </c>
      <c r="N736" s="47">
        <v>96</v>
      </c>
      <c r="O736" s="47">
        <v>1269</v>
      </c>
      <c r="P736" s="47" t="s">
        <v>203</v>
      </c>
      <c r="Q736" s="47" t="s">
        <v>203</v>
      </c>
      <c r="R736" s="46" t="s">
        <v>187</v>
      </c>
      <c r="S736" s="18" t="s">
        <v>1486</v>
      </c>
      <c r="T736" s="18" t="s">
        <v>187</v>
      </c>
    </row>
    <row r="737" spans="1:20" x14ac:dyDescent="0.25">
      <c r="A737" s="18" t="s">
        <v>63</v>
      </c>
      <c r="B737" s="46" t="s">
        <v>207</v>
      </c>
      <c r="C737" s="46" t="s">
        <v>210</v>
      </c>
      <c r="D737" s="46" t="s">
        <v>1426</v>
      </c>
      <c r="E737" s="48">
        <v>40644</v>
      </c>
      <c r="F737" s="48">
        <v>40645</v>
      </c>
      <c r="G737" s="49" t="s">
        <v>203</v>
      </c>
      <c r="H737" s="18" t="s">
        <v>211</v>
      </c>
      <c r="I737" s="50">
        <v>0.2076388888888889</v>
      </c>
      <c r="J737" s="47">
        <v>83</v>
      </c>
      <c r="K737" s="47">
        <v>38</v>
      </c>
      <c r="L737" s="47">
        <v>83</v>
      </c>
      <c r="M737" s="47">
        <v>38</v>
      </c>
      <c r="N737" s="47">
        <v>95</v>
      </c>
      <c r="O737" s="47">
        <v>1007</v>
      </c>
      <c r="P737" s="47" t="s">
        <v>203</v>
      </c>
      <c r="Q737" s="47" t="s">
        <v>203</v>
      </c>
      <c r="R737" s="46" t="s">
        <v>187</v>
      </c>
      <c r="S737" s="18" t="s">
        <v>1486</v>
      </c>
      <c r="T737" s="18" t="s">
        <v>187</v>
      </c>
    </row>
    <row r="738" spans="1:20" x14ac:dyDescent="0.25">
      <c r="A738" s="18" t="s">
        <v>63</v>
      </c>
      <c r="B738" s="46" t="s">
        <v>207</v>
      </c>
      <c r="C738" s="46" t="s">
        <v>210</v>
      </c>
      <c r="D738" s="46" t="s">
        <v>1426</v>
      </c>
      <c r="E738" s="48">
        <v>40644</v>
      </c>
      <c r="F738" s="48">
        <v>40645</v>
      </c>
      <c r="G738" s="49" t="s">
        <v>203</v>
      </c>
      <c r="H738" s="18" t="s">
        <v>211</v>
      </c>
      <c r="I738" s="50">
        <v>0.23750000000000002</v>
      </c>
      <c r="J738" s="47">
        <v>81</v>
      </c>
      <c r="K738" s="47">
        <v>29</v>
      </c>
      <c r="L738" s="47">
        <v>82</v>
      </c>
      <c r="M738" s="47">
        <v>33</v>
      </c>
      <c r="N738" s="51">
        <v>94</v>
      </c>
      <c r="O738" s="47">
        <v>799</v>
      </c>
      <c r="P738" s="47" t="s">
        <v>203</v>
      </c>
      <c r="Q738" s="47" t="s">
        <v>203</v>
      </c>
      <c r="R738" s="46" t="s">
        <v>187</v>
      </c>
      <c r="S738" s="18" t="s">
        <v>1486</v>
      </c>
      <c r="T738" s="18" t="s">
        <v>187</v>
      </c>
    </row>
    <row r="739" spans="1:20" x14ac:dyDescent="0.25">
      <c r="A739" s="18" t="s">
        <v>63</v>
      </c>
      <c r="B739" s="46" t="s">
        <v>207</v>
      </c>
      <c r="C739" s="46" t="s">
        <v>210</v>
      </c>
      <c r="D739" s="46" t="s">
        <v>1426</v>
      </c>
      <c r="E739" s="48">
        <v>40644</v>
      </c>
      <c r="F739" s="48">
        <v>40645</v>
      </c>
      <c r="G739" s="49" t="s">
        <v>203</v>
      </c>
      <c r="H739" s="18" t="s">
        <v>211</v>
      </c>
      <c r="I739" s="50">
        <v>0.27083333333333331</v>
      </c>
      <c r="J739" s="47">
        <v>80</v>
      </c>
      <c r="K739" s="47">
        <v>25</v>
      </c>
      <c r="L739" s="47">
        <v>82</v>
      </c>
      <c r="M739" s="47">
        <v>33</v>
      </c>
      <c r="N739" s="47">
        <v>94</v>
      </c>
      <c r="O739" s="47">
        <v>799</v>
      </c>
      <c r="P739" s="47" t="s">
        <v>203</v>
      </c>
      <c r="Q739" s="47" t="s">
        <v>203</v>
      </c>
      <c r="R739" s="46" t="s">
        <v>187</v>
      </c>
      <c r="S739" s="18" t="s">
        <v>1486</v>
      </c>
      <c r="T739" s="18" t="s">
        <v>187</v>
      </c>
    </row>
    <row r="740" spans="1:20" x14ac:dyDescent="0.25">
      <c r="A740" s="18" t="s">
        <v>63</v>
      </c>
      <c r="B740" s="46" t="s">
        <v>207</v>
      </c>
      <c r="C740" s="46" t="s">
        <v>210</v>
      </c>
      <c r="D740" s="46" t="s">
        <v>1426</v>
      </c>
      <c r="E740" s="48">
        <v>40644</v>
      </c>
      <c r="F740" s="48">
        <v>40645</v>
      </c>
      <c r="G740" s="49" t="s">
        <v>203</v>
      </c>
      <c r="H740" s="18" t="s">
        <v>211</v>
      </c>
      <c r="I740" s="50">
        <v>0.27361111111111108</v>
      </c>
      <c r="J740" s="47">
        <v>74</v>
      </c>
      <c r="K740" s="47">
        <v>11</v>
      </c>
      <c r="L740" s="47">
        <v>75</v>
      </c>
      <c r="M740" s="47">
        <v>13</v>
      </c>
      <c r="N740" s="47">
        <v>88</v>
      </c>
      <c r="O740" s="47">
        <v>200</v>
      </c>
      <c r="P740" s="47" t="s">
        <v>203</v>
      </c>
      <c r="Q740" s="47" t="s">
        <v>203</v>
      </c>
      <c r="R740" s="46" t="s">
        <v>187</v>
      </c>
      <c r="S740" s="18" t="s">
        <v>1486</v>
      </c>
      <c r="T740" s="18" t="s">
        <v>187</v>
      </c>
    </row>
    <row r="741" spans="1:20" x14ac:dyDescent="0.25">
      <c r="A741" s="18" t="s">
        <v>62</v>
      </c>
      <c r="B741" s="46" t="s">
        <v>1095</v>
      </c>
      <c r="C741" s="18" t="s">
        <v>1353</v>
      </c>
      <c r="D741" s="18" t="s">
        <v>1354</v>
      </c>
      <c r="E741" s="48">
        <v>41051</v>
      </c>
      <c r="F741" s="48">
        <v>41052</v>
      </c>
      <c r="G741" s="49" t="s">
        <v>203</v>
      </c>
      <c r="H741" s="46" t="s">
        <v>188</v>
      </c>
      <c r="I741" s="50">
        <v>0.41597222222222219</v>
      </c>
      <c r="J741" s="47">
        <v>93.6</v>
      </c>
      <c r="K741" s="44">
        <f t="shared" ref="K741:M809" si="88">10^((J741-90)/16.61)*100</f>
        <v>164.71642412003064</v>
      </c>
      <c r="L741" s="44">
        <v>94.4</v>
      </c>
      <c r="M741" s="44">
        <f t="shared" ref="M741:M762" si="89">10^((L741-90)/16.61)*100</f>
        <v>184.03510031782776</v>
      </c>
      <c r="N741" s="44">
        <v>97.7</v>
      </c>
      <c r="O741" s="44">
        <f t="shared" ref="O741:O762" si="90">10^((N741-85)/10)*100</f>
        <v>1862.0871366628687</v>
      </c>
      <c r="P741" s="47" t="s">
        <v>203</v>
      </c>
      <c r="Q741" s="47" t="s">
        <v>203</v>
      </c>
      <c r="R741" s="18" t="s">
        <v>187</v>
      </c>
      <c r="S741" s="18" t="s">
        <v>453</v>
      </c>
      <c r="T741" s="18" t="s">
        <v>189</v>
      </c>
    </row>
    <row r="742" spans="1:20" x14ac:dyDescent="0.25">
      <c r="A742" s="18" t="s">
        <v>62</v>
      </c>
      <c r="B742" s="46" t="s">
        <v>1096</v>
      </c>
      <c r="C742" s="18" t="s">
        <v>1353</v>
      </c>
      <c r="D742" s="18" t="s">
        <v>845</v>
      </c>
      <c r="E742" s="48">
        <v>41051</v>
      </c>
      <c r="F742" s="48">
        <v>41052</v>
      </c>
      <c r="G742" s="49" t="s">
        <v>203</v>
      </c>
      <c r="H742" s="46" t="s">
        <v>188</v>
      </c>
      <c r="I742" s="50">
        <v>0.4069444444444445</v>
      </c>
      <c r="J742" s="47">
        <v>98.4</v>
      </c>
      <c r="K742" s="44">
        <f t="shared" si="88"/>
        <v>320.41987459893664</v>
      </c>
      <c r="L742" s="44">
        <v>98.7</v>
      </c>
      <c r="M742" s="44">
        <f t="shared" si="89"/>
        <v>334.02644767314519</v>
      </c>
      <c r="N742" s="44">
        <v>101.8</v>
      </c>
      <c r="O742" s="44">
        <f t="shared" si="90"/>
        <v>4786.3009232263812</v>
      </c>
      <c r="P742" s="47" t="s">
        <v>203</v>
      </c>
      <c r="Q742" s="47" t="s">
        <v>203</v>
      </c>
      <c r="R742" s="18" t="s">
        <v>187</v>
      </c>
      <c r="S742" s="18" t="s">
        <v>453</v>
      </c>
      <c r="T742" s="18" t="s">
        <v>189</v>
      </c>
    </row>
    <row r="743" spans="1:20" x14ac:dyDescent="0.25">
      <c r="A743" s="18" t="s">
        <v>62</v>
      </c>
      <c r="B743" s="46" t="s">
        <v>1097</v>
      </c>
      <c r="C743" s="18" t="s">
        <v>1353</v>
      </c>
      <c r="D743" s="18" t="s">
        <v>1105</v>
      </c>
      <c r="E743" s="48">
        <v>41051</v>
      </c>
      <c r="F743" s="48">
        <v>41052</v>
      </c>
      <c r="G743" s="49" t="s">
        <v>203</v>
      </c>
      <c r="H743" s="46" t="s">
        <v>211</v>
      </c>
      <c r="I743" s="50">
        <v>0.17430555555555557</v>
      </c>
      <c r="J743" s="47">
        <v>98.9</v>
      </c>
      <c r="K743" s="44">
        <f t="shared" si="88"/>
        <v>343.41700322653941</v>
      </c>
      <c r="L743" s="44">
        <v>99.3</v>
      </c>
      <c r="M743" s="44">
        <f t="shared" si="89"/>
        <v>362.99753215403939</v>
      </c>
      <c r="N743" s="44">
        <v>105.9</v>
      </c>
      <c r="O743" s="44">
        <f t="shared" si="90"/>
        <v>12302.687708123842</v>
      </c>
      <c r="P743" s="47" t="s">
        <v>203</v>
      </c>
      <c r="Q743" s="47" t="s">
        <v>203</v>
      </c>
      <c r="R743" s="18" t="s">
        <v>187</v>
      </c>
      <c r="S743" s="18" t="s">
        <v>453</v>
      </c>
      <c r="T743" s="18" t="s">
        <v>189</v>
      </c>
    </row>
    <row r="744" spans="1:20" x14ac:dyDescent="0.25">
      <c r="A744" s="18" t="s">
        <v>62</v>
      </c>
      <c r="B744" s="46" t="s">
        <v>1098</v>
      </c>
      <c r="C744" s="18" t="s">
        <v>1353</v>
      </c>
      <c r="D744" s="18" t="s">
        <v>1104</v>
      </c>
      <c r="E744" s="48">
        <v>41051</v>
      </c>
      <c r="F744" s="48">
        <v>41052</v>
      </c>
      <c r="G744" s="49" t="s">
        <v>203</v>
      </c>
      <c r="H744" s="46" t="s">
        <v>188</v>
      </c>
      <c r="I744" s="50">
        <v>0.39166666666666666</v>
      </c>
      <c r="J744" s="47">
        <v>103.6</v>
      </c>
      <c r="K744" s="44">
        <f t="shared" si="88"/>
        <v>658.84592651147818</v>
      </c>
      <c r="L744" s="44">
        <v>103.7</v>
      </c>
      <c r="M744" s="44">
        <f t="shared" si="89"/>
        <v>668.04287245092542</v>
      </c>
      <c r="N744" s="44">
        <v>105.7</v>
      </c>
      <c r="O744" s="44">
        <f t="shared" si="90"/>
        <v>11748.975549395314</v>
      </c>
      <c r="P744" s="47" t="s">
        <v>203</v>
      </c>
      <c r="Q744" s="47" t="s">
        <v>203</v>
      </c>
      <c r="R744" s="18" t="s">
        <v>187</v>
      </c>
      <c r="S744" s="18" t="s">
        <v>453</v>
      </c>
      <c r="T744" s="18" t="s">
        <v>189</v>
      </c>
    </row>
    <row r="745" spans="1:20" s="42" customFormat="1" x14ac:dyDescent="0.25">
      <c r="A745" s="18" t="s">
        <v>62</v>
      </c>
      <c r="B745" s="46" t="s">
        <v>1098</v>
      </c>
      <c r="C745" s="18" t="s">
        <v>1353</v>
      </c>
      <c r="D745" s="18" t="s">
        <v>1104</v>
      </c>
      <c r="E745" s="48">
        <v>41051</v>
      </c>
      <c r="F745" s="48">
        <v>41052</v>
      </c>
      <c r="G745" s="49" t="s">
        <v>203</v>
      </c>
      <c r="H745" s="46" t="s">
        <v>188</v>
      </c>
      <c r="I745" s="50">
        <v>0.39444444444444443</v>
      </c>
      <c r="J745" s="47">
        <v>97.2</v>
      </c>
      <c r="K745" s="44">
        <f t="shared" si="88"/>
        <v>271.31500374889868</v>
      </c>
      <c r="L745" s="44">
        <v>97.4</v>
      </c>
      <c r="M745" s="44">
        <f t="shared" si="89"/>
        <v>278.9425393315496</v>
      </c>
      <c r="N745" s="44">
        <v>99.3</v>
      </c>
      <c r="O745" s="44">
        <f t="shared" si="90"/>
        <v>2691.5348039269147</v>
      </c>
      <c r="P745" s="47" t="s">
        <v>203</v>
      </c>
      <c r="Q745" s="47" t="s">
        <v>203</v>
      </c>
      <c r="R745" s="18" t="s">
        <v>187</v>
      </c>
      <c r="S745" s="18" t="s">
        <v>453</v>
      </c>
      <c r="T745" s="18" t="s">
        <v>189</v>
      </c>
    </row>
    <row r="746" spans="1:20" s="42" customFormat="1" x14ac:dyDescent="0.25">
      <c r="A746" s="18" t="s">
        <v>62</v>
      </c>
      <c r="B746" s="46" t="s">
        <v>1095</v>
      </c>
      <c r="C746" s="18" t="s">
        <v>1353</v>
      </c>
      <c r="D746" s="18" t="s">
        <v>845</v>
      </c>
      <c r="E746" s="48">
        <v>41051</v>
      </c>
      <c r="F746" s="48">
        <v>41052</v>
      </c>
      <c r="G746" s="49" t="s">
        <v>203</v>
      </c>
      <c r="H746" s="46" t="s">
        <v>188</v>
      </c>
      <c r="I746" s="50">
        <v>0.39999999999999997</v>
      </c>
      <c r="J746" s="47">
        <v>98.9</v>
      </c>
      <c r="K746" s="44">
        <f t="shared" si="88"/>
        <v>343.41700322653941</v>
      </c>
      <c r="L746" s="44">
        <v>99</v>
      </c>
      <c r="M746" s="44">
        <f t="shared" si="89"/>
        <v>348.21082145667458</v>
      </c>
      <c r="N746" s="44">
        <v>101</v>
      </c>
      <c r="O746" s="44">
        <f t="shared" si="90"/>
        <v>3981.0717055349755</v>
      </c>
      <c r="P746" s="47" t="s">
        <v>203</v>
      </c>
      <c r="Q746" s="47" t="s">
        <v>203</v>
      </c>
      <c r="R746" s="18" t="s">
        <v>187</v>
      </c>
      <c r="S746" s="18" t="s">
        <v>453</v>
      </c>
      <c r="T746" s="18" t="s">
        <v>189</v>
      </c>
    </row>
    <row r="747" spans="1:20" s="42" customFormat="1" x14ac:dyDescent="0.25">
      <c r="A747" s="18" t="s">
        <v>62</v>
      </c>
      <c r="B747" s="46" t="s">
        <v>1095</v>
      </c>
      <c r="C747" s="18" t="s">
        <v>1353</v>
      </c>
      <c r="D747" s="18" t="s">
        <v>845</v>
      </c>
      <c r="E747" s="48">
        <v>41051</v>
      </c>
      <c r="F747" s="48">
        <v>41052</v>
      </c>
      <c r="G747" s="49" t="s">
        <v>203</v>
      </c>
      <c r="H747" s="46" t="s">
        <v>188</v>
      </c>
      <c r="I747" s="50">
        <v>0.40833333333333338</v>
      </c>
      <c r="J747" s="47">
        <v>96</v>
      </c>
      <c r="K747" s="44">
        <f t="shared" si="88"/>
        <v>229.73553482412225</v>
      </c>
      <c r="L747" s="44">
        <v>96.1</v>
      </c>
      <c r="M747" s="44">
        <f t="shared" si="89"/>
        <v>232.94245348162161</v>
      </c>
      <c r="N747" s="44">
        <v>97.2</v>
      </c>
      <c r="O747" s="44">
        <f t="shared" si="90"/>
        <v>1659.5869074375621</v>
      </c>
      <c r="P747" s="47" t="s">
        <v>203</v>
      </c>
      <c r="Q747" s="47" t="s">
        <v>203</v>
      </c>
      <c r="R747" s="18" t="s">
        <v>187</v>
      </c>
      <c r="S747" s="18" t="s">
        <v>453</v>
      </c>
      <c r="T747" s="18" t="s">
        <v>189</v>
      </c>
    </row>
    <row r="748" spans="1:20" s="42" customFormat="1" x14ac:dyDescent="0.25">
      <c r="A748" s="18" t="s">
        <v>62</v>
      </c>
      <c r="B748" s="46" t="s">
        <v>1099</v>
      </c>
      <c r="C748" s="18" t="s">
        <v>1353</v>
      </c>
      <c r="D748" s="18" t="s">
        <v>1447</v>
      </c>
      <c r="E748" s="48">
        <v>41051</v>
      </c>
      <c r="F748" s="48">
        <v>41052</v>
      </c>
      <c r="G748" s="49" t="s">
        <v>203</v>
      </c>
      <c r="H748" s="46" t="s">
        <v>188</v>
      </c>
      <c r="I748" s="50">
        <v>0.39930555555555558</v>
      </c>
      <c r="J748" s="47">
        <v>97.9</v>
      </c>
      <c r="K748" s="44">
        <f t="shared" si="88"/>
        <v>298.96276268613133</v>
      </c>
      <c r="L748" s="44">
        <v>98</v>
      </c>
      <c r="M748" s="44">
        <f t="shared" si="89"/>
        <v>303.13603636923705</v>
      </c>
      <c r="N748" s="44">
        <v>98.8</v>
      </c>
      <c r="O748" s="44">
        <f t="shared" si="90"/>
        <v>2398.8329190194895</v>
      </c>
      <c r="P748" s="47" t="s">
        <v>203</v>
      </c>
      <c r="Q748" s="47" t="s">
        <v>203</v>
      </c>
      <c r="R748" s="18" t="s">
        <v>187</v>
      </c>
      <c r="S748" s="18" t="s">
        <v>453</v>
      </c>
      <c r="T748" s="18" t="s">
        <v>189</v>
      </c>
    </row>
    <row r="749" spans="1:20" s="42" customFormat="1" x14ac:dyDescent="0.25">
      <c r="A749" s="18" t="s">
        <v>62</v>
      </c>
      <c r="B749" s="46" t="s">
        <v>1099</v>
      </c>
      <c r="C749" s="18" t="s">
        <v>1353</v>
      </c>
      <c r="D749" s="18" t="s">
        <v>1447</v>
      </c>
      <c r="E749" s="48">
        <v>41051</v>
      </c>
      <c r="F749" s="48">
        <v>41052</v>
      </c>
      <c r="G749" s="49" t="s">
        <v>203</v>
      </c>
      <c r="H749" s="46" t="s">
        <v>188</v>
      </c>
      <c r="I749" s="50">
        <v>0.40902777777777777</v>
      </c>
      <c r="J749" s="47">
        <v>95.6</v>
      </c>
      <c r="K749" s="44">
        <f t="shared" si="88"/>
        <v>217.34332031344707</v>
      </c>
      <c r="L749" s="44">
        <v>95.6</v>
      </c>
      <c r="M749" s="44">
        <f t="shared" si="89"/>
        <v>217.34332031344707</v>
      </c>
      <c r="N749" s="44">
        <v>96.3</v>
      </c>
      <c r="O749" s="44">
        <f t="shared" si="90"/>
        <v>1348.9628825916527</v>
      </c>
      <c r="P749" s="47" t="s">
        <v>203</v>
      </c>
      <c r="Q749" s="47" t="s">
        <v>203</v>
      </c>
      <c r="R749" s="18" t="s">
        <v>187</v>
      </c>
      <c r="S749" s="18" t="s">
        <v>453</v>
      </c>
      <c r="T749" s="18" t="s">
        <v>189</v>
      </c>
    </row>
    <row r="750" spans="1:20" s="42" customFormat="1" x14ac:dyDescent="0.25">
      <c r="A750" s="18" t="s">
        <v>62</v>
      </c>
      <c r="B750" s="46" t="s">
        <v>1100</v>
      </c>
      <c r="C750" s="18" t="s">
        <v>1353</v>
      </c>
      <c r="D750" s="18" t="s">
        <v>1447</v>
      </c>
      <c r="E750" s="48">
        <v>41051</v>
      </c>
      <c r="F750" s="48">
        <v>41052</v>
      </c>
      <c r="G750" s="49" t="s">
        <v>203</v>
      </c>
      <c r="H750" s="46" t="s">
        <v>188</v>
      </c>
      <c r="I750" s="50">
        <v>0.40625</v>
      </c>
      <c r="J750" s="47">
        <v>95.2</v>
      </c>
      <c r="K750" s="44">
        <f t="shared" si="88"/>
        <v>205.61955694419524</v>
      </c>
      <c r="L750" s="44">
        <v>95.5</v>
      </c>
      <c r="M750" s="44">
        <f t="shared" si="89"/>
        <v>214.35115491560538</v>
      </c>
      <c r="N750" s="44">
        <v>97.6</v>
      </c>
      <c r="O750" s="44">
        <f t="shared" si="90"/>
        <v>1819.700858609981</v>
      </c>
      <c r="P750" s="47" t="s">
        <v>203</v>
      </c>
      <c r="Q750" s="47" t="s">
        <v>203</v>
      </c>
      <c r="R750" s="18" t="s">
        <v>187</v>
      </c>
      <c r="S750" s="18" t="s">
        <v>453</v>
      </c>
      <c r="T750" s="18" t="s">
        <v>189</v>
      </c>
    </row>
    <row r="751" spans="1:20" s="42" customFormat="1" x14ac:dyDescent="0.25">
      <c r="A751" s="18" t="s">
        <v>62</v>
      </c>
      <c r="B751" s="46" t="s">
        <v>1101</v>
      </c>
      <c r="C751" s="18" t="s">
        <v>1353</v>
      </c>
      <c r="D751" s="18" t="s">
        <v>1106</v>
      </c>
      <c r="E751" s="48">
        <v>41051</v>
      </c>
      <c r="F751" s="48">
        <v>41052</v>
      </c>
      <c r="G751" s="49" t="s">
        <v>203</v>
      </c>
      <c r="H751" s="46" t="s">
        <v>188</v>
      </c>
      <c r="I751" s="50">
        <v>0.41736111111111113</v>
      </c>
      <c r="J751" s="47">
        <v>91.3</v>
      </c>
      <c r="K751" s="44">
        <f t="shared" si="88"/>
        <v>119.74740334464479</v>
      </c>
      <c r="L751" s="44">
        <v>92.8</v>
      </c>
      <c r="M751" s="44">
        <f t="shared" si="89"/>
        <v>147.42568307911856</v>
      </c>
      <c r="N751" s="44">
        <v>94.2</v>
      </c>
      <c r="O751" s="44">
        <f t="shared" si="90"/>
        <v>831.76377110267174</v>
      </c>
      <c r="P751" s="47" t="s">
        <v>203</v>
      </c>
      <c r="Q751" s="47" t="s">
        <v>203</v>
      </c>
      <c r="R751" s="18" t="s">
        <v>187</v>
      </c>
      <c r="S751" s="18" t="s">
        <v>453</v>
      </c>
      <c r="T751" s="18" t="s">
        <v>189</v>
      </c>
    </row>
    <row r="752" spans="1:20" s="42" customFormat="1" x14ac:dyDescent="0.25">
      <c r="A752" s="18" t="s">
        <v>62</v>
      </c>
      <c r="B752" s="46" t="s">
        <v>1102</v>
      </c>
      <c r="C752" s="18" t="s">
        <v>1353</v>
      </c>
      <c r="D752" s="18" t="s">
        <v>1106</v>
      </c>
      <c r="E752" s="48">
        <v>41051</v>
      </c>
      <c r="F752" s="48">
        <v>41052</v>
      </c>
      <c r="G752" s="49" t="s">
        <v>203</v>
      </c>
      <c r="H752" s="46" t="s">
        <v>188</v>
      </c>
      <c r="I752" s="50">
        <v>0.38472222222222219</v>
      </c>
      <c r="J752" s="47">
        <v>98.2</v>
      </c>
      <c r="K752" s="44">
        <f t="shared" si="88"/>
        <v>311.65816331334815</v>
      </c>
      <c r="L752" s="44">
        <v>98.2</v>
      </c>
      <c r="M752" s="44">
        <f t="shared" si="89"/>
        <v>311.65816331334815</v>
      </c>
      <c r="N752" s="44">
        <v>101.2</v>
      </c>
      <c r="O752" s="44">
        <f t="shared" si="90"/>
        <v>4168.6938347033583</v>
      </c>
      <c r="P752" s="47" t="s">
        <v>203</v>
      </c>
      <c r="Q752" s="47" t="s">
        <v>203</v>
      </c>
      <c r="R752" s="18" t="s">
        <v>187</v>
      </c>
      <c r="S752" s="18" t="s">
        <v>453</v>
      </c>
      <c r="T752" s="18" t="s">
        <v>189</v>
      </c>
    </row>
    <row r="753" spans="1:20" s="42" customFormat="1" x14ac:dyDescent="0.25">
      <c r="A753" s="18" t="s">
        <v>62</v>
      </c>
      <c r="B753" s="46" t="s">
        <v>1103</v>
      </c>
      <c r="C753" s="18" t="s">
        <v>1353</v>
      </c>
      <c r="D753" s="18" t="s">
        <v>1103</v>
      </c>
      <c r="E753" s="48">
        <v>41051</v>
      </c>
      <c r="F753" s="48">
        <v>41052</v>
      </c>
      <c r="G753" s="49" t="s">
        <v>203</v>
      </c>
      <c r="H753" s="46" t="s">
        <v>188</v>
      </c>
      <c r="I753" s="50">
        <v>0.39861111111111108</v>
      </c>
      <c r="J753" s="47">
        <v>101.5</v>
      </c>
      <c r="K753" s="44">
        <f t="shared" si="88"/>
        <v>492.4407721470489</v>
      </c>
      <c r="L753" s="44">
        <v>101.5</v>
      </c>
      <c r="M753" s="44">
        <f t="shared" si="89"/>
        <v>492.4407721470489</v>
      </c>
      <c r="N753" s="44">
        <v>102.4</v>
      </c>
      <c r="O753" s="44">
        <f t="shared" si="90"/>
        <v>5495.4087385762568</v>
      </c>
      <c r="P753" s="47" t="s">
        <v>203</v>
      </c>
      <c r="Q753" s="47" t="s">
        <v>203</v>
      </c>
      <c r="R753" s="18" t="s">
        <v>187</v>
      </c>
      <c r="S753" s="18" t="s">
        <v>453</v>
      </c>
      <c r="T753" s="18" t="s">
        <v>189</v>
      </c>
    </row>
    <row r="754" spans="1:20" s="42" customFormat="1" x14ac:dyDescent="0.25">
      <c r="A754" s="18" t="s">
        <v>62</v>
      </c>
      <c r="B754" s="46" t="s">
        <v>1103</v>
      </c>
      <c r="C754" s="18" t="s">
        <v>1353</v>
      </c>
      <c r="D754" s="18" t="s">
        <v>1103</v>
      </c>
      <c r="E754" s="48">
        <v>41051</v>
      </c>
      <c r="F754" s="48">
        <v>41052</v>
      </c>
      <c r="G754" s="49" t="s">
        <v>203</v>
      </c>
      <c r="H754" s="46" t="s">
        <v>188</v>
      </c>
      <c r="I754" s="50">
        <v>0.40833333333333338</v>
      </c>
      <c r="J754" s="47">
        <v>99.3</v>
      </c>
      <c r="K754" s="44">
        <f t="shared" si="88"/>
        <v>362.99753215403939</v>
      </c>
      <c r="L754" s="44">
        <v>99.4</v>
      </c>
      <c r="M754" s="44">
        <f t="shared" si="89"/>
        <v>368.06467842456476</v>
      </c>
      <c r="N754" s="45">
        <v>100.5</v>
      </c>
      <c r="O754" s="44">
        <f t="shared" si="90"/>
        <v>3548.1338923357553</v>
      </c>
      <c r="P754" s="47" t="s">
        <v>203</v>
      </c>
      <c r="Q754" s="47" t="s">
        <v>203</v>
      </c>
      <c r="R754" s="18" t="s">
        <v>187</v>
      </c>
      <c r="S754" s="18" t="s">
        <v>453</v>
      </c>
      <c r="T754" s="18" t="s">
        <v>189</v>
      </c>
    </row>
    <row r="755" spans="1:20" s="42" customFormat="1" x14ac:dyDescent="0.25">
      <c r="A755" s="18" t="s">
        <v>62</v>
      </c>
      <c r="B755" s="46" t="s">
        <v>1090</v>
      </c>
      <c r="C755" s="18" t="s">
        <v>1353</v>
      </c>
      <c r="D755" s="18" t="s">
        <v>1090</v>
      </c>
      <c r="E755" s="48">
        <v>41051</v>
      </c>
      <c r="F755" s="48">
        <v>41052</v>
      </c>
      <c r="G755" s="49" t="s">
        <v>203</v>
      </c>
      <c r="H755" s="46" t="s">
        <v>188</v>
      </c>
      <c r="I755" s="50">
        <v>0.3520833333333333</v>
      </c>
      <c r="J755" s="47">
        <v>97.3</v>
      </c>
      <c r="K755" s="44">
        <f t="shared" si="88"/>
        <v>275.10233751181863</v>
      </c>
      <c r="L755" s="44">
        <v>97.8</v>
      </c>
      <c r="M755" s="44">
        <f t="shared" si="89"/>
        <v>294.84694246003636</v>
      </c>
      <c r="N755" s="44">
        <v>101.3</v>
      </c>
      <c r="O755" s="44">
        <f t="shared" si="90"/>
        <v>4265.7951880159244</v>
      </c>
      <c r="P755" s="47" t="s">
        <v>203</v>
      </c>
      <c r="Q755" s="47" t="s">
        <v>203</v>
      </c>
      <c r="R755" s="18" t="s">
        <v>187</v>
      </c>
      <c r="S755" s="18" t="s">
        <v>453</v>
      </c>
      <c r="T755" s="18" t="s">
        <v>189</v>
      </c>
    </row>
    <row r="756" spans="1:20" s="42" customFormat="1" x14ac:dyDescent="0.25">
      <c r="A756" s="18" t="s">
        <v>61</v>
      </c>
      <c r="B756" s="46" t="s">
        <v>201</v>
      </c>
      <c r="C756" s="46" t="s">
        <v>190</v>
      </c>
      <c r="D756" s="46" t="s">
        <v>193</v>
      </c>
      <c r="E756" s="48">
        <v>40848</v>
      </c>
      <c r="F756" s="48">
        <v>40849</v>
      </c>
      <c r="G756" s="49" t="s">
        <v>203</v>
      </c>
      <c r="H756" s="46" t="s">
        <v>188</v>
      </c>
      <c r="I756" s="50">
        <v>0.29236111111111113</v>
      </c>
      <c r="J756" s="47">
        <v>83</v>
      </c>
      <c r="K756" s="44">
        <f t="shared" si="88"/>
        <v>37.893710095201769</v>
      </c>
      <c r="L756" s="44">
        <v>85</v>
      </c>
      <c r="M756" s="44">
        <f t="shared" si="89"/>
        <v>50.000750168572871</v>
      </c>
      <c r="N756" s="44">
        <v>90</v>
      </c>
      <c r="O756" s="44">
        <f t="shared" si="90"/>
        <v>316.22776601683796</v>
      </c>
      <c r="P756" s="47" t="s">
        <v>203</v>
      </c>
      <c r="Q756" s="47" t="s">
        <v>203</v>
      </c>
      <c r="R756" s="46" t="s">
        <v>189</v>
      </c>
      <c r="S756" s="46" t="s">
        <v>242</v>
      </c>
      <c r="T756" s="46" t="s">
        <v>189</v>
      </c>
    </row>
    <row r="757" spans="1:20" x14ac:dyDescent="0.25">
      <c r="A757" s="18" t="s">
        <v>61</v>
      </c>
      <c r="B757" s="46" t="s">
        <v>202</v>
      </c>
      <c r="C757" s="46" t="s">
        <v>190</v>
      </c>
      <c r="D757" s="46" t="s">
        <v>192</v>
      </c>
      <c r="E757" s="48">
        <v>40848</v>
      </c>
      <c r="F757" s="48">
        <v>40849</v>
      </c>
      <c r="G757" s="49" t="s">
        <v>203</v>
      </c>
      <c r="H757" s="46" t="s">
        <v>191</v>
      </c>
      <c r="I757" s="50">
        <v>2.9166666666666664E-2</v>
      </c>
      <c r="J757" s="47">
        <v>93</v>
      </c>
      <c r="K757" s="44">
        <f t="shared" si="88"/>
        <v>151.57029221589639</v>
      </c>
      <c r="L757" s="44">
        <v>94</v>
      </c>
      <c r="M757" s="44">
        <f t="shared" si="89"/>
        <v>174.1080228964872</v>
      </c>
      <c r="N757" s="44">
        <v>95</v>
      </c>
      <c r="O757" s="44">
        <f t="shared" si="90"/>
        <v>1000</v>
      </c>
      <c r="P757" s="47" t="s">
        <v>203</v>
      </c>
      <c r="Q757" s="47" t="s">
        <v>203</v>
      </c>
      <c r="R757" s="46" t="s">
        <v>189</v>
      </c>
      <c r="S757" s="46" t="s">
        <v>242</v>
      </c>
      <c r="T757" s="46" t="s">
        <v>189</v>
      </c>
    </row>
    <row r="758" spans="1:20" x14ac:dyDescent="0.25">
      <c r="A758" s="18" t="s">
        <v>61</v>
      </c>
      <c r="B758" s="46" t="s">
        <v>201</v>
      </c>
      <c r="C758" s="46" t="s">
        <v>190</v>
      </c>
      <c r="D758" s="46" t="s">
        <v>195</v>
      </c>
      <c r="E758" s="48">
        <v>40848</v>
      </c>
      <c r="F758" s="48">
        <v>40849</v>
      </c>
      <c r="G758" s="49" t="s">
        <v>203</v>
      </c>
      <c r="H758" s="46" t="s">
        <v>191</v>
      </c>
      <c r="I758" s="50">
        <v>3.5416666666666666E-2</v>
      </c>
      <c r="J758" s="47">
        <v>95</v>
      </c>
      <c r="K758" s="44">
        <f t="shared" si="88"/>
        <v>199.99699937072805</v>
      </c>
      <c r="L758" s="44">
        <v>96</v>
      </c>
      <c r="M758" s="44">
        <f t="shared" si="89"/>
        <v>229.73553482412225</v>
      </c>
      <c r="N758" s="44">
        <v>97</v>
      </c>
      <c r="O758" s="44">
        <f t="shared" si="90"/>
        <v>1584.8931924611136</v>
      </c>
      <c r="P758" s="47" t="s">
        <v>203</v>
      </c>
      <c r="Q758" s="47" t="s">
        <v>203</v>
      </c>
      <c r="R758" s="46" t="s">
        <v>189</v>
      </c>
      <c r="S758" s="46" t="s">
        <v>242</v>
      </c>
      <c r="T758" s="46" t="s">
        <v>189</v>
      </c>
    </row>
    <row r="759" spans="1:20" x14ac:dyDescent="0.25">
      <c r="A759" s="18" t="s">
        <v>61</v>
      </c>
      <c r="B759" s="46" t="s">
        <v>201</v>
      </c>
      <c r="C759" s="46" t="s">
        <v>190</v>
      </c>
      <c r="D759" s="46" t="s">
        <v>196</v>
      </c>
      <c r="E759" s="48">
        <v>40848</v>
      </c>
      <c r="F759" s="48">
        <v>40849</v>
      </c>
      <c r="G759" s="49" t="s">
        <v>203</v>
      </c>
      <c r="H759" s="46" t="s">
        <v>191</v>
      </c>
      <c r="I759" s="50">
        <v>1.7361111111111112E-2</v>
      </c>
      <c r="J759" s="47">
        <v>84</v>
      </c>
      <c r="K759" s="44">
        <f t="shared" si="88"/>
        <v>43.528311837590387</v>
      </c>
      <c r="L759" s="44">
        <v>88</v>
      </c>
      <c r="M759" s="44">
        <f t="shared" si="89"/>
        <v>75.786283140646219</v>
      </c>
      <c r="N759" s="44">
        <v>90</v>
      </c>
      <c r="O759" s="44">
        <f t="shared" si="90"/>
        <v>316.22776601683796</v>
      </c>
      <c r="P759" s="47" t="s">
        <v>203</v>
      </c>
      <c r="Q759" s="47" t="s">
        <v>203</v>
      </c>
      <c r="R759" s="46" t="s">
        <v>189</v>
      </c>
      <c r="S759" s="46" t="s">
        <v>242</v>
      </c>
      <c r="T759" s="46" t="s">
        <v>189</v>
      </c>
    </row>
    <row r="760" spans="1:20" x14ac:dyDescent="0.25">
      <c r="A760" s="18" t="s">
        <v>61</v>
      </c>
      <c r="B760" s="46" t="s">
        <v>201</v>
      </c>
      <c r="C760" s="46" t="s">
        <v>190</v>
      </c>
      <c r="D760" s="46" t="s">
        <v>197</v>
      </c>
      <c r="E760" s="48">
        <v>40848</v>
      </c>
      <c r="F760" s="48">
        <v>40849</v>
      </c>
      <c r="G760" s="49" t="s">
        <v>203</v>
      </c>
      <c r="H760" s="46" t="s">
        <v>191</v>
      </c>
      <c r="I760" s="50">
        <v>2.0833333333333332E-2</v>
      </c>
      <c r="J760" s="47">
        <v>87</v>
      </c>
      <c r="K760" s="44">
        <f t="shared" si="88"/>
        <v>65.975989448882373</v>
      </c>
      <c r="L760" s="44">
        <v>89</v>
      </c>
      <c r="M760" s="44">
        <f t="shared" si="89"/>
        <v>87.0553175519142</v>
      </c>
      <c r="N760" s="44">
        <v>91</v>
      </c>
      <c r="O760" s="44">
        <f t="shared" si="90"/>
        <v>398.10717055349727</v>
      </c>
      <c r="P760" s="47" t="s">
        <v>203</v>
      </c>
      <c r="Q760" s="47" t="s">
        <v>203</v>
      </c>
      <c r="R760" s="46" t="s">
        <v>189</v>
      </c>
      <c r="S760" s="46" t="s">
        <v>242</v>
      </c>
      <c r="T760" s="46" t="s">
        <v>189</v>
      </c>
    </row>
    <row r="761" spans="1:20" x14ac:dyDescent="0.25">
      <c r="A761" s="18" t="s">
        <v>61</v>
      </c>
      <c r="B761" s="46" t="s">
        <v>201</v>
      </c>
      <c r="C761" s="46" t="s">
        <v>190</v>
      </c>
      <c r="D761" s="46" t="s">
        <v>198</v>
      </c>
      <c r="E761" s="48">
        <v>40848</v>
      </c>
      <c r="F761" s="48">
        <v>40849</v>
      </c>
      <c r="G761" s="49" t="s">
        <v>203</v>
      </c>
      <c r="H761" s="46" t="s">
        <v>191</v>
      </c>
      <c r="I761" s="50">
        <v>2.0833333333333332E-2</v>
      </c>
      <c r="J761" s="47">
        <v>89</v>
      </c>
      <c r="K761" s="44">
        <f t="shared" si="88"/>
        <v>87.0553175519142</v>
      </c>
      <c r="L761" s="44">
        <v>91</v>
      </c>
      <c r="M761" s="44">
        <f t="shared" si="89"/>
        <v>114.8694908158441</v>
      </c>
      <c r="N761" s="44">
        <v>92</v>
      </c>
      <c r="O761" s="44">
        <f t="shared" si="90"/>
        <v>501.18723362727229</v>
      </c>
      <c r="P761" s="47" t="s">
        <v>203</v>
      </c>
      <c r="Q761" s="47" t="s">
        <v>203</v>
      </c>
      <c r="R761" s="46" t="s">
        <v>189</v>
      </c>
      <c r="S761" s="46" t="s">
        <v>242</v>
      </c>
      <c r="T761" s="46" t="s">
        <v>189</v>
      </c>
    </row>
    <row r="762" spans="1:20" x14ac:dyDescent="0.25">
      <c r="A762" s="18" t="s">
        <v>61</v>
      </c>
      <c r="B762" s="46" t="s">
        <v>201</v>
      </c>
      <c r="C762" s="46" t="s">
        <v>190</v>
      </c>
      <c r="D762" s="46" t="s">
        <v>199</v>
      </c>
      <c r="E762" s="48">
        <v>40848</v>
      </c>
      <c r="F762" s="48">
        <v>40849</v>
      </c>
      <c r="G762" s="49" t="s">
        <v>203</v>
      </c>
      <c r="H762" s="46" t="s">
        <v>191</v>
      </c>
      <c r="I762" s="50">
        <v>3.4722222222222224E-2</v>
      </c>
      <c r="J762" s="47">
        <v>86</v>
      </c>
      <c r="K762" s="44">
        <f t="shared" si="88"/>
        <v>57.435607122741963</v>
      </c>
      <c r="L762" s="44">
        <v>89</v>
      </c>
      <c r="M762" s="44">
        <f t="shared" si="89"/>
        <v>87.0553175519142</v>
      </c>
      <c r="N762" s="44">
        <v>91</v>
      </c>
      <c r="O762" s="44">
        <f t="shared" si="90"/>
        <v>398.10717055349727</v>
      </c>
      <c r="P762" s="47" t="s">
        <v>203</v>
      </c>
      <c r="Q762" s="47" t="s">
        <v>203</v>
      </c>
      <c r="R762" s="46" t="s">
        <v>189</v>
      </c>
      <c r="S762" s="46" t="s">
        <v>242</v>
      </c>
      <c r="T762" s="46" t="s">
        <v>189</v>
      </c>
    </row>
    <row r="763" spans="1:20" x14ac:dyDescent="0.25">
      <c r="A763" s="18" t="s">
        <v>1472</v>
      </c>
      <c r="B763" s="18" t="s">
        <v>1480</v>
      </c>
      <c r="C763" s="45" t="s">
        <v>210</v>
      </c>
      <c r="D763" s="18" t="s">
        <v>1478</v>
      </c>
      <c r="E763" s="88">
        <v>41064</v>
      </c>
      <c r="F763" s="88">
        <v>41068</v>
      </c>
      <c r="G763" s="49" t="s">
        <v>203</v>
      </c>
      <c r="H763" s="46" t="s">
        <v>188</v>
      </c>
      <c r="I763" s="54">
        <v>0.33819444444444446</v>
      </c>
      <c r="J763" s="51">
        <v>101</v>
      </c>
      <c r="K763" s="44">
        <f>10^((J763-90)/16.61)*100</f>
        <v>459.46417613653853</v>
      </c>
      <c r="L763" s="44">
        <v>101</v>
      </c>
      <c r="M763" s="44">
        <f>10^((L763-90)/16.61)*100</f>
        <v>459.46417613653853</v>
      </c>
      <c r="N763" s="44">
        <v>110</v>
      </c>
      <c r="O763" s="44">
        <f>10^((N763-85)/10)*100</f>
        <v>31622.776601683825</v>
      </c>
      <c r="P763" s="44" t="s">
        <v>203</v>
      </c>
      <c r="Q763" s="44" t="s">
        <v>203</v>
      </c>
      <c r="R763" s="18" t="s">
        <v>187</v>
      </c>
      <c r="S763" s="46" t="s">
        <v>242</v>
      </c>
      <c r="T763" s="45" t="s">
        <v>187</v>
      </c>
    </row>
    <row r="764" spans="1:20" x14ac:dyDescent="0.25">
      <c r="A764" s="18" t="s">
        <v>1472</v>
      </c>
      <c r="B764" s="18" t="s">
        <v>1480</v>
      </c>
      <c r="C764" s="45" t="s">
        <v>210</v>
      </c>
      <c r="D764" s="18" t="s">
        <v>1478</v>
      </c>
      <c r="E764" s="88">
        <v>41064</v>
      </c>
      <c r="F764" s="88">
        <v>41068</v>
      </c>
      <c r="G764" s="49" t="s">
        <v>203</v>
      </c>
      <c r="H764" s="46" t="s">
        <v>188</v>
      </c>
      <c r="I764" s="54">
        <v>0.33749999999999997</v>
      </c>
      <c r="J764" s="51">
        <v>101</v>
      </c>
      <c r="K764" s="44">
        <f t="shared" si="88"/>
        <v>459.46417613653853</v>
      </c>
      <c r="L764" s="44">
        <v>100</v>
      </c>
      <c r="M764" s="44">
        <f t="shared" si="88"/>
        <v>399.98799757295001</v>
      </c>
      <c r="N764" s="44">
        <v>109</v>
      </c>
      <c r="O764" s="44">
        <f t="shared" ref="O764:O809" si="91">10^((N764-85)/10)*100</f>
        <v>25118.864315095805</v>
      </c>
      <c r="P764" s="44" t="s">
        <v>203</v>
      </c>
      <c r="Q764" s="44" t="s">
        <v>203</v>
      </c>
      <c r="R764" s="18" t="s">
        <v>187</v>
      </c>
      <c r="S764" s="46" t="s">
        <v>242</v>
      </c>
      <c r="T764" s="45" t="s">
        <v>187</v>
      </c>
    </row>
    <row r="765" spans="1:20" x14ac:dyDescent="0.25">
      <c r="A765" s="18" t="s">
        <v>1472</v>
      </c>
      <c r="B765" s="18" t="s">
        <v>1480</v>
      </c>
      <c r="C765" s="45" t="s">
        <v>210</v>
      </c>
      <c r="D765" s="18" t="s">
        <v>1478</v>
      </c>
      <c r="E765" s="88">
        <v>41064</v>
      </c>
      <c r="F765" s="88">
        <v>41068</v>
      </c>
      <c r="G765" s="49" t="s">
        <v>203</v>
      </c>
      <c r="H765" s="46" t="s">
        <v>188</v>
      </c>
      <c r="I765" s="54">
        <v>0.33888888888888885</v>
      </c>
      <c r="J765" s="51">
        <v>100</v>
      </c>
      <c r="K765" s="44">
        <f t="shared" si="88"/>
        <v>399.98799757295001</v>
      </c>
      <c r="L765" s="44">
        <v>100</v>
      </c>
      <c r="M765" s="44">
        <f t="shared" si="88"/>
        <v>399.98799757295001</v>
      </c>
      <c r="N765" s="44">
        <v>109</v>
      </c>
      <c r="O765" s="44">
        <f t="shared" si="91"/>
        <v>25118.864315095805</v>
      </c>
      <c r="P765" s="44" t="s">
        <v>203</v>
      </c>
      <c r="Q765" s="44" t="s">
        <v>203</v>
      </c>
      <c r="R765" s="18" t="s">
        <v>187</v>
      </c>
      <c r="S765" s="46" t="s">
        <v>242</v>
      </c>
      <c r="T765" s="45" t="s">
        <v>187</v>
      </c>
    </row>
    <row r="766" spans="1:20" x14ac:dyDescent="0.25">
      <c r="A766" s="18" t="s">
        <v>1472</v>
      </c>
      <c r="B766" s="18" t="s">
        <v>1480</v>
      </c>
      <c r="C766" s="45" t="s">
        <v>210</v>
      </c>
      <c r="D766" s="18" t="s">
        <v>1478</v>
      </c>
      <c r="E766" s="88">
        <v>41064</v>
      </c>
      <c r="F766" s="88">
        <v>41068</v>
      </c>
      <c r="G766" s="49" t="s">
        <v>203</v>
      </c>
      <c r="H766" s="46" t="s">
        <v>188</v>
      </c>
      <c r="I766" s="54">
        <v>0.30208333333333331</v>
      </c>
      <c r="J766" s="51">
        <v>100</v>
      </c>
      <c r="K766" s="44">
        <f t="shared" si="88"/>
        <v>399.98799757295001</v>
      </c>
      <c r="L766" s="44">
        <v>100</v>
      </c>
      <c r="M766" s="44">
        <f t="shared" si="88"/>
        <v>399.98799757295001</v>
      </c>
      <c r="N766" s="44">
        <v>109</v>
      </c>
      <c r="O766" s="44">
        <f t="shared" si="91"/>
        <v>25118.864315095805</v>
      </c>
      <c r="P766" s="44" t="s">
        <v>203</v>
      </c>
      <c r="Q766" s="44" t="s">
        <v>203</v>
      </c>
      <c r="R766" s="18" t="s">
        <v>187</v>
      </c>
      <c r="S766" s="46" t="s">
        <v>242</v>
      </c>
      <c r="T766" s="45" t="s">
        <v>187</v>
      </c>
    </row>
    <row r="767" spans="1:20" x14ac:dyDescent="0.25">
      <c r="A767" s="18" t="s">
        <v>1472</v>
      </c>
      <c r="B767" s="18" t="s">
        <v>1480</v>
      </c>
      <c r="C767" s="45" t="s">
        <v>210</v>
      </c>
      <c r="D767" s="18" t="s">
        <v>1478</v>
      </c>
      <c r="E767" s="88">
        <v>41064</v>
      </c>
      <c r="F767" s="88">
        <v>41068</v>
      </c>
      <c r="G767" s="49" t="s">
        <v>203</v>
      </c>
      <c r="H767" s="46" t="s">
        <v>188</v>
      </c>
      <c r="I767" s="54">
        <v>0.31388888888888888</v>
      </c>
      <c r="J767" s="51">
        <v>100</v>
      </c>
      <c r="K767" s="44">
        <f t="shared" si="88"/>
        <v>399.98799757295001</v>
      </c>
      <c r="L767" s="44">
        <v>100</v>
      </c>
      <c r="M767" s="44">
        <f t="shared" si="88"/>
        <v>399.98799757295001</v>
      </c>
      <c r="N767" s="44">
        <v>109</v>
      </c>
      <c r="O767" s="44">
        <f t="shared" si="91"/>
        <v>25118.864315095805</v>
      </c>
      <c r="P767" s="44" t="s">
        <v>203</v>
      </c>
      <c r="Q767" s="44" t="s">
        <v>203</v>
      </c>
      <c r="R767" s="18" t="s">
        <v>187</v>
      </c>
      <c r="S767" s="46" t="s">
        <v>242</v>
      </c>
      <c r="T767" s="45" t="s">
        <v>187</v>
      </c>
    </row>
    <row r="768" spans="1:20" x14ac:dyDescent="0.25">
      <c r="A768" s="18" t="s">
        <v>1472</v>
      </c>
      <c r="B768" s="18" t="s">
        <v>1480</v>
      </c>
      <c r="C768" s="45" t="s">
        <v>210</v>
      </c>
      <c r="D768" s="18" t="s">
        <v>1478</v>
      </c>
      <c r="E768" s="88">
        <v>41064</v>
      </c>
      <c r="F768" s="88">
        <v>41068</v>
      </c>
      <c r="G768" s="49" t="s">
        <v>203</v>
      </c>
      <c r="H768" s="46" t="s">
        <v>188</v>
      </c>
      <c r="I768" s="54">
        <v>0.29236111111111113</v>
      </c>
      <c r="J768" s="51">
        <v>99</v>
      </c>
      <c r="K768" s="44">
        <f t="shared" si="88"/>
        <v>348.21082145667458</v>
      </c>
      <c r="L768" s="44">
        <v>98</v>
      </c>
      <c r="M768" s="44">
        <f t="shared" si="88"/>
        <v>303.13603636923705</v>
      </c>
      <c r="N768" s="44">
        <v>108</v>
      </c>
      <c r="O768" s="44">
        <f t="shared" si="91"/>
        <v>19952.623149688803</v>
      </c>
      <c r="P768" s="44" t="s">
        <v>203</v>
      </c>
      <c r="Q768" s="44" t="s">
        <v>203</v>
      </c>
      <c r="R768" s="18" t="s">
        <v>187</v>
      </c>
      <c r="S768" s="46" t="s">
        <v>242</v>
      </c>
      <c r="T768" s="45" t="s">
        <v>187</v>
      </c>
    </row>
    <row r="769" spans="1:20" x14ac:dyDescent="0.25">
      <c r="A769" s="18" t="s">
        <v>1472</v>
      </c>
      <c r="B769" s="18" t="s">
        <v>1480</v>
      </c>
      <c r="C769" s="45" t="s">
        <v>210</v>
      </c>
      <c r="D769" s="18" t="s">
        <v>1478</v>
      </c>
      <c r="E769" s="88">
        <v>41064</v>
      </c>
      <c r="F769" s="88">
        <v>41068</v>
      </c>
      <c r="G769" s="49" t="s">
        <v>203</v>
      </c>
      <c r="H769" s="46" t="s">
        <v>188</v>
      </c>
      <c r="I769" s="54">
        <v>0.31597222222222221</v>
      </c>
      <c r="J769" s="51">
        <v>99</v>
      </c>
      <c r="K769" s="44">
        <f t="shared" si="88"/>
        <v>348.21082145667458</v>
      </c>
      <c r="L769" s="44">
        <v>99</v>
      </c>
      <c r="M769" s="44">
        <f t="shared" si="88"/>
        <v>348.21082145667458</v>
      </c>
      <c r="N769" s="44">
        <v>108</v>
      </c>
      <c r="O769" s="44">
        <f t="shared" si="91"/>
        <v>19952.623149688803</v>
      </c>
      <c r="P769" s="44" t="s">
        <v>203</v>
      </c>
      <c r="Q769" s="44" t="s">
        <v>203</v>
      </c>
      <c r="R769" s="18" t="s">
        <v>187</v>
      </c>
      <c r="S769" s="46" t="s">
        <v>242</v>
      </c>
      <c r="T769" s="45" t="s">
        <v>187</v>
      </c>
    </row>
    <row r="770" spans="1:20" x14ac:dyDescent="0.25">
      <c r="A770" s="18" t="s">
        <v>1472</v>
      </c>
      <c r="B770" s="18" t="s">
        <v>1480</v>
      </c>
      <c r="C770" s="45" t="s">
        <v>210</v>
      </c>
      <c r="D770" s="18" t="s">
        <v>1478</v>
      </c>
      <c r="E770" s="88">
        <v>41064</v>
      </c>
      <c r="F770" s="88">
        <v>41068</v>
      </c>
      <c r="G770" s="49" t="s">
        <v>203</v>
      </c>
      <c r="H770" s="45" t="s">
        <v>211</v>
      </c>
      <c r="I770" s="54">
        <v>0.25833333333333336</v>
      </c>
      <c r="J770" s="51">
        <v>99</v>
      </c>
      <c r="K770" s="44">
        <f t="shared" si="88"/>
        <v>348.21082145667458</v>
      </c>
      <c r="L770" s="44">
        <v>99</v>
      </c>
      <c r="M770" s="44">
        <f t="shared" si="88"/>
        <v>348.21082145667458</v>
      </c>
      <c r="N770" s="44">
        <v>108</v>
      </c>
      <c r="O770" s="44">
        <f t="shared" si="91"/>
        <v>19952.623149688803</v>
      </c>
      <c r="P770" s="44" t="s">
        <v>203</v>
      </c>
      <c r="Q770" s="44" t="s">
        <v>203</v>
      </c>
      <c r="R770" s="18" t="s">
        <v>187</v>
      </c>
      <c r="S770" s="46" t="s">
        <v>242</v>
      </c>
      <c r="T770" s="45" t="s">
        <v>187</v>
      </c>
    </row>
    <row r="771" spans="1:20" x14ac:dyDescent="0.25">
      <c r="A771" s="18" t="s">
        <v>1472</v>
      </c>
      <c r="B771" s="18" t="s">
        <v>1480</v>
      </c>
      <c r="C771" s="45" t="s">
        <v>210</v>
      </c>
      <c r="D771" s="18" t="s">
        <v>1478</v>
      </c>
      <c r="E771" s="88">
        <v>41064</v>
      </c>
      <c r="F771" s="88">
        <v>41068</v>
      </c>
      <c r="G771" s="49" t="s">
        <v>203</v>
      </c>
      <c r="H771" s="45" t="s">
        <v>211</v>
      </c>
      <c r="I771" s="54">
        <v>0.25486111111111109</v>
      </c>
      <c r="J771" s="51">
        <v>95</v>
      </c>
      <c r="K771" s="44">
        <f t="shared" si="88"/>
        <v>199.99699937072805</v>
      </c>
      <c r="L771" s="44">
        <v>95</v>
      </c>
      <c r="M771" s="44">
        <f t="shared" si="88"/>
        <v>199.99699937072805</v>
      </c>
      <c r="N771" s="44">
        <v>106</v>
      </c>
      <c r="O771" s="44">
        <f t="shared" si="91"/>
        <v>12589.254117941677</v>
      </c>
      <c r="P771" s="44" t="s">
        <v>203</v>
      </c>
      <c r="Q771" s="44" t="s">
        <v>203</v>
      </c>
      <c r="R771" s="18" t="s">
        <v>187</v>
      </c>
      <c r="S771" s="46" t="s">
        <v>242</v>
      </c>
      <c r="T771" s="45" t="s">
        <v>187</v>
      </c>
    </row>
    <row r="772" spans="1:20" x14ac:dyDescent="0.25">
      <c r="A772" s="18" t="s">
        <v>1472</v>
      </c>
      <c r="B772" s="18" t="s">
        <v>1480</v>
      </c>
      <c r="C772" s="45" t="s">
        <v>1476</v>
      </c>
      <c r="D772" s="18" t="s">
        <v>1479</v>
      </c>
      <c r="E772" s="88">
        <v>41064</v>
      </c>
      <c r="F772" s="88">
        <v>41068</v>
      </c>
      <c r="G772" s="49" t="s">
        <v>203</v>
      </c>
      <c r="H772" s="45" t="s">
        <v>211</v>
      </c>
      <c r="I772" s="54">
        <v>0.21319444444444444</v>
      </c>
      <c r="J772" s="51">
        <v>65</v>
      </c>
      <c r="K772" s="44">
        <f t="shared" si="88"/>
        <v>3.1252344347135397</v>
      </c>
      <c r="L772" s="44">
        <v>53</v>
      </c>
      <c r="M772" s="44">
        <f t="shared" si="88"/>
        <v>0.59214252224381014</v>
      </c>
      <c r="N772" s="44">
        <v>74</v>
      </c>
      <c r="O772" s="44">
        <f t="shared" si="91"/>
        <v>7.9432823472428096</v>
      </c>
      <c r="P772" s="44" t="s">
        <v>203</v>
      </c>
      <c r="Q772" s="44" t="s">
        <v>203</v>
      </c>
      <c r="R772" s="18" t="s">
        <v>187</v>
      </c>
      <c r="S772" s="46" t="s">
        <v>242</v>
      </c>
      <c r="T772" s="45" t="s">
        <v>187</v>
      </c>
    </row>
    <row r="773" spans="1:20" x14ac:dyDescent="0.25">
      <c r="A773" s="18" t="s">
        <v>1472</v>
      </c>
      <c r="B773" s="18" t="s">
        <v>1480</v>
      </c>
      <c r="C773" s="45" t="s">
        <v>1477</v>
      </c>
      <c r="D773" s="18" t="s">
        <v>1478</v>
      </c>
      <c r="E773" s="88">
        <v>41064</v>
      </c>
      <c r="F773" s="88">
        <v>41068</v>
      </c>
      <c r="G773" s="49" t="s">
        <v>203</v>
      </c>
      <c r="H773" s="18" t="s">
        <v>191</v>
      </c>
      <c r="I773" s="54">
        <v>0.10902777777777778</v>
      </c>
      <c r="J773" s="51">
        <v>107</v>
      </c>
      <c r="K773" s="44">
        <f t="shared" si="88"/>
        <v>1055.5524823725239</v>
      </c>
      <c r="L773" s="44">
        <v>107</v>
      </c>
      <c r="M773" s="44">
        <f t="shared" si="88"/>
        <v>1055.5524823725239</v>
      </c>
      <c r="N773" s="44">
        <v>115</v>
      </c>
      <c r="O773" s="44">
        <f t="shared" si="91"/>
        <v>100000</v>
      </c>
      <c r="P773" s="44" t="s">
        <v>203</v>
      </c>
      <c r="Q773" s="44" t="s">
        <v>203</v>
      </c>
      <c r="R773" s="18" t="s">
        <v>187</v>
      </c>
      <c r="S773" s="46" t="s">
        <v>242</v>
      </c>
      <c r="T773" s="45" t="s">
        <v>187</v>
      </c>
    </row>
    <row r="774" spans="1:20" x14ac:dyDescent="0.25">
      <c r="A774" s="18" t="s">
        <v>1472</v>
      </c>
      <c r="B774" s="18" t="s">
        <v>1480</v>
      </c>
      <c r="C774" s="45" t="s">
        <v>1477</v>
      </c>
      <c r="D774" s="18" t="s">
        <v>1478</v>
      </c>
      <c r="E774" s="88">
        <v>41064</v>
      </c>
      <c r="F774" s="88">
        <v>41068</v>
      </c>
      <c r="G774" s="49" t="s">
        <v>203</v>
      </c>
      <c r="H774" s="18" t="s">
        <v>191</v>
      </c>
      <c r="I774" s="54">
        <v>0.10347222222222223</v>
      </c>
      <c r="J774" s="51">
        <v>107</v>
      </c>
      <c r="K774" s="51">
        <f t="shared" si="88"/>
        <v>1055.5524823725239</v>
      </c>
      <c r="L774" s="51">
        <v>107</v>
      </c>
      <c r="M774" s="51">
        <f t="shared" si="88"/>
        <v>1055.5524823725239</v>
      </c>
      <c r="N774" s="51">
        <v>114</v>
      </c>
      <c r="O774" s="51">
        <f t="shared" si="91"/>
        <v>79432.823472428208</v>
      </c>
      <c r="P774" s="44" t="s">
        <v>203</v>
      </c>
      <c r="Q774" s="44" t="s">
        <v>203</v>
      </c>
      <c r="R774" s="18" t="s">
        <v>187</v>
      </c>
      <c r="S774" s="46" t="s">
        <v>242</v>
      </c>
      <c r="T774" s="45" t="s">
        <v>187</v>
      </c>
    </row>
    <row r="775" spans="1:20" x14ac:dyDescent="0.25">
      <c r="A775" s="18" t="s">
        <v>1472</v>
      </c>
      <c r="B775" s="18" t="s">
        <v>1480</v>
      </c>
      <c r="C775" s="45" t="s">
        <v>1477</v>
      </c>
      <c r="D775" s="18" t="s">
        <v>1478</v>
      </c>
      <c r="E775" s="88">
        <v>41064</v>
      </c>
      <c r="F775" s="88">
        <v>41068</v>
      </c>
      <c r="G775" s="49" t="s">
        <v>203</v>
      </c>
      <c r="H775" s="18" t="s">
        <v>191</v>
      </c>
      <c r="I775" s="54">
        <v>0.11458333333333333</v>
      </c>
      <c r="J775" s="51">
        <v>106</v>
      </c>
      <c r="K775" s="51">
        <f t="shared" si="88"/>
        <v>918.91456545651397</v>
      </c>
      <c r="L775" s="51">
        <v>106</v>
      </c>
      <c r="M775" s="51">
        <f t="shared" si="88"/>
        <v>918.91456545651397</v>
      </c>
      <c r="N775" s="51">
        <v>114</v>
      </c>
      <c r="O775" s="51">
        <f t="shared" si="91"/>
        <v>79432.823472428208</v>
      </c>
      <c r="P775" s="44" t="s">
        <v>203</v>
      </c>
      <c r="Q775" s="44" t="s">
        <v>203</v>
      </c>
      <c r="R775" s="18" t="s">
        <v>187</v>
      </c>
      <c r="S775" s="46" t="s">
        <v>242</v>
      </c>
      <c r="T775" s="45" t="s">
        <v>187</v>
      </c>
    </row>
    <row r="776" spans="1:20" x14ac:dyDescent="0.25">
      <c r="A776" s="18" t="s">
        <v>1472</v>
      </c>
      <c r="B776" s="18" t="s">
        <v>1480</v>
      </c>
      <c r="C776" s="45" t="s">
        <v>1477</v>
      </c>
      <c r="D776" s="18" t="s">
        <v>1478</v>
      </c>
      <c r="E776" s="88">
        <v>41064</v>
      </c>
      <c r="F776" s="88">
        <v>41068</v>
      </c>
      <c r="G776" s="49" t="s">
        <v>203</v>
      </c>
      <c r="H776" s="18" t="s">
        <v>191</v>
      </c>
      <c r="I776" s="54">
        <v>0.10416666666666667</v>
      </c>
      <c r="J776" s="51">
        <v>106</v>
      </c>
      <c r="K776" s="51">
        <f t="shared" si="88"/>
        <v>918.91456545651397</v>
      </c>
      <c r="L776" s="51">
        <v>106</v>
      </c>
      <c r="M776" s="51">
        <f t="shared" si="88"/>
        <v>918.91456545651397</v>
      </c>
      <c r="N776" s="51">
        <v>114</v>
      </c>
      <c r="O776" s="51">
        <f t="shared" si="91"/>
        <v>79432.823472428208</v>
      </c>
      <c r="P776" s="44" t="s">
        <v>203</v>
      </c>
      <c r="Q776" s="44" t="s">
        <v>203</v>
      </c>
      <c r="R776" s="18" t="s">
        <v>187</v>
      </c>
      <c r="S776" s="46" t="s">
        <v>242</v>
      </c>
      <c r="T776" s="45" t="s">
        <v>187</v>
      </c>
    </row>
    <row r="777" spans="1:20" x14ac:dyDescent="0.25">
      <c r="A777" s="18" t="s">
        <v>1472</v>
      </c>
      <c r="B777" s="18" t="s">
        <v>1480</v>
      </c>
      <c r="C777" s="45" t="s">
        <v>1477</v>
      </c>
      <c r="D777" s="18" t="s">
        <v>1478</v>
      </c>
      <c r="E777" s="88">
        <v>41064</v>
      </c>
      <c r="F777" s="88">
        <v>41068</v>
      </c>
      <c r="G777" s="49" t="s">
        <v>203</v>
      </c>
      <c r="H777" s="18" t="s">
        <v>191</v>
      </c>
      <c r="I777" s="54">
        <v>0.11666666666666665</v>
      </c>
      <c r="J777" s="51">
        <v>103</v>
      </c>
      <c r="K777" s="51">
        <f t="shared" si="88"/>
        <v>606.262976749833</v>
      </c>
      <c r="L777" s="51">
        <v>103</v>
      </c>
      <c r="M777" s="51">
        <f t="shared" si="88"/>
        <v>606.262976749833</v>
      </c>
      <c r="N777" s="51">
        <v>111</v>
      </c>
      <c r="O777" s="51">
        <f t="shared" si="91"/>
        <v>39810.717055349764</v>
      </c>
      <c r="P777" s="44" t="s">
        <v>203</v>
      </c>
      <c r="Q777" s="44" t="s">
        <v>203</v>
      </c>
      <c r="R777" s="18" t="s">
        <v>187</v>
      </c>
      <c r="S777" s="46" t="s">
        <v>242</v>
      </c>
      <c r="T777" s="45" t="s">
        <v>187</v>
      </c>
    </row>
    <row r="778" spans="1:20" x14ac:dyDescent="0.25">
      <c r="A778" s="18" t="s">
        <v>1472</v>
      </c>
      <c r="B778" s="18" t="s">
        <v>1480</v>
      </c>
      <c r="C778" s="45" t="s">
        <v>1477</v>
      </c>
      <c r="D778" s="18" t="s">
        <v>1478</v>
      </c>
      <c r="E778" s="88">
        <v>41064</v>
      </c>
      <c r="F778" s="88">
        <v>41068</v>
      </c>
      <c r="G778" s="49" t="s">
        <v>203</v>
      </c>
      <c r="H778" s="18" t="s">
        <v>191</v>
      </c>
      <c r="I778" s="54">
        <v>0.1111111111111111</v>
      </c>
      <c r="J778" s="51">
        <v>104</v>
      </c>
      <c r="K778" s="51">
        <f t="shared" si="88"/>
        <v>696.41119439751242</v>
      </c>
      <c r="L778" s="51">
        <v>103</v>
      </c>
      <c r="M778" s="51">
        <f t="shared" si="88"/>
        <v>606.262976749833</v>
      </c>
      <c r="N778" s="51">
        <v>112</v>
      </c>
      <c r="O778" s="51">
        <f t="shared" si="91"/>
        <v>50118.723362727265</v>
      </c>
      <c r="P778" s="44" t="s">
        <v>203</v>
      </c>
      <c r="Q778" s="44" t="s">
        <v>203</v>
      </c>
      <c r="R778" s="18" t="s">
        <v>187</v>
      </c>
      <c r="S778" s="46" t="s">
        <v>242</v>
      </c>
      <c r="T778" s="45" t="s">
        <v>187</v>
      </c>
    </row>
    <row r="779" spans="1:20" ht="30" x14ac:dyDescent="0.25">
      <c r="A779" s="18" t="s">
        <v>1517</v>
      </c>
      <c r="B779" s="18" t="s">
        <v>1557</v>
      </c>
      <c r="C779" s="45" t="s">
        <v>1520</v>
      </c>
      <c r="D779" s="18" t="s">
        <v>1558</v>
      </c>
      <c r="E779" s="88">
        <v>41163</v>
      </c>
      <c r="F779" s="88">
        <v>41165</v>
      </c>
      <c r="G779" s="89">
        <v>4</v>
      </c>
      <c r="H779" s="18" t="s">
        <v>188</v>
      </c>
      <c r="I779" s="54" t="s">
        <v>203</v>
      </c>
      <c r="J779" s="51" t="s">
        <v>1527</v>
      </c>
      <c r="K779" s="51" t="s">
        <v>1530</v>
      </c>
      <c r="L779" s="51" t="s">
        <v>1536</v>
      </c>
      <c r="M779" s="51" t="s">
        <v>1542</v>
      </c>
      <c r="N779" s="51" t="s">
        <v>1548</v>
      </c>
      <c r="O779" s="51" t="s">
        <v>1552</v>
      </c>
      <c r="P779" s="44" t="s">
        <v>203</v>
      </c>
      <c r="Q779" s="44" t="s">
        <v>203</v>
      </c>
      <c r="R779" s="18" t="s">
        <v>187</v>
      </c>
      <c r="S779" s="46" t="s">
        <v>242</v>
      </c>
      <c r="T779" s="45" t="s">
        <v>187</v>
      </c>
    </row>
    <row r="780" spans="1:20" ht="30" x14ac:dyDescent="0.25">
      <c r="A780" s="18" t="s">
        <v>1517</v>
      </c>
      <c r="B780" s="18" t="s">
        <v>1557</v>
      </c>
      <c r="C780" s="45" t="s">
        <v>1521</v>
      </c>
      <c r="D780" s="18" t="s">
        <v>1559</v>
      </c>
      <c r="E780" s="88">
        <v>41163</v>
      </c>
      <c r="F780" s="88">
        <v>41165</v>
      </c>
      <c r="G780" s="49" t="s">
        <v>203</v>
      </c>
      <c r="H780" s="18" t="s">
        <v>188</v>
      </c>
      <c r="I780" s="54" t="s">
        <v>203</v>
      </c>
      <c r="J780" s="51">
        <v>76</v>
      </c>
      <c r="K780" s="51">
        <v>14.4</v>
      </c>
      <c r="L780" s="51">
        <v>81</v>
      </c>
      <c r="M780" s="51">
        <v>28.7</v>
      </c>
      <c r="N780" s="51">
        <v>86</v>
      </c>
      <c r="O780" s="51">
        <v>125.9</v>
      </c>
      <c r="P780" s="44" t="s">
        <v>203</v>
      </c>
      <c r="Q780" s="44" t="s">
        <v>203</v>
      </c>
      <c r="R780" s="18" t="s">
        <v>187</v>
      </c>
      <c r="S780" s="46" t="s">
        <v>242</v>
      </c>
      <c r="T780" s="45" t="s">
        <v>187</v>
      </c>
    </row>
    <row r="781" spans="1:20" ht="30" x14ac:dyDescent="0.25">
      <c r="A781" s="18" t="s">
        <v>1517</v>
      </c>
      <c r="B781" s="18" t="s">
        <v>1557</v>
      </c>
      <c r="C781" s="45" t="s">
        <v>1522</v>
      </c>
      <c r="D781" s="18" t="s">
        <v>1559</v>
      </c>
      <c r="E781" s="88">
        <v>41163</v>
      </c>
      <c r="F781" s="88">
        <v>41165</v>
      </c>
      <c r="G781" s="49" t="s">
        <v>203</v>
      </c>
      <c r="H781" s="18" t="s">
        <v>188</v>
      </c>
      <c r="I781" s="54" t="s">
        <v>203</v>
      </c>
      <c r="J781" s="51">
        <v>77</v>
      </c>
      <c r="K781" s="51">
        <v>16.5</v>
      </c>
      <c r="L781" s="51">
        <v>85</v>
      </c>
      <c r="M781" s="51">
        <v>50</v>
      </c>
      <c r="N781" s="51">
        <v>87</v>
      </c>
      <c r="O781" s="51">
        <v>158.5</v>
      </c>
      <c r="P781" s="44" t="s">
        <v>203</v>
      </c>
      <c r="Q781" s="44" t="s">
        <v>203</v>
      </c>
      <c r="R781" s="18" t="s">
        <v>187</v>
      </c>
      <c r="S781" s="46" t="s">
        <v>242</v>
      </c>
      <c r="T781" s="45" t="s">
        <v>187</v>
      </c>
    </row>
    <row r="782" spans="1:20" ht="30" x14ac:dyDescent="0.25">
      <c r="A782" s="18" t="s">
        <v>1517</v>
      </c>
      <c r="B782" s="18" t="s">
        <v>1557</v>
      </c>
      <c r="C782" s="45" t="s">
        <v>1523</v>
      </c>
      <c r="D782" s="18" t="s">
        <v>1559</v>
      </c>
      <c r="E782" s="88">
        <v>41163</v>
      </c>
      <c r="F782" s="88">
        <v>41165</v>
      </c>
      <c r="G782" s="89">
        <v>2</v>
      </c>
      <c r="H782" s="18" t="s">
        <v>188</v>
      </c>
      <c r="I782" s="54" t="s">
        <v>203</v>
      </c>
      <c r="J782" s="51" t="s">
        <v>1529</v>
      </c>
      <c r="K782" s="51" t="s">
        <v>1528</v>
      </c>
      <c r="L782" s="51" t="s">
        <v>1537</v>
      </c>
      <c r="M782" s="51" t="s">
        <v>1543</v>
      </c>
      <c r="N782" s="51" t="s">
        <v>1549</v>
      </c>
      <c r="O782" s="51" t="s">
        <v>1553</v>
      </c>
      <c r="P782" s="44" t="s">
        <v>203</v>
      </c>
      <c r="Q782" s="44" t="s">
        <v>203</v>
      </c>
      <c r="R782" s="18" t="s">
        <v>187</v>
      </c>
      <c r="S782" s="46" t="s">
        <v>242</v>
      </c>
      <c r="T782" s="45" t="s">
        <v>187</v>
      </c>
    </row>
    <row r="783" spans="1:20" ht="30" x14ac:dyDescent="0.25">
      <c r="A783" s="18" t="s">
        <v>1517</v>
      </c>
      <c r="B783" s="18" t="s">
        <v>1557</v>
      </c>
      <c r="C783" s="45" t="s">
        <v>1524</v>
      </c>
      <c r="D783" s="18" t="s">
        <v>1559</v>
      </c>
      <c r="E783" s="88">
        <v>41163</v>
      </c>
      <c r="F783" s="88">
        <v>41165</v>
      </c>
      <c r="G783" s="89">
        <v>3</v>
      </c>
      <c r="H783" s="18" t="s">
        <v>188</v>
      </c>
      <c r="I783" s="54" t="s">
        <v>203</v>
      </c>
      <c r="J783" s="51" t="s">
        <v>1533</v>
      </c>
      <c r="K783" s="51" t="s">
        <v>1531</v>
      </c>
      <c r="L783" s="51" t="s">
        <v>1539</v>
      </c>
      <c r="M783" s="51" t="s">
        <v>1544</v>
      </c>
      <c r="N783" s="51" t="s">
        <v>1550</v>
      </c>
      <c r="O783" s="51" t="s">
        <v>1554</v>
      </c>
      <c r="P783" s="44" t="s">
        <v>203</v>
      </c>
      <c r="Q783" s="44" t="s">
        <v>203</v>
      </c>
      <c r="R783" s="18" t="s">
        <v>187</v>
      </c>
      <c r="S783" s="46" t="s">
        <v>242</v>
      </c>
      <c r="T783" s="45" t="s">
        <v>187</v>
      </c>
    </row>
    <row r="784" spans="1:20" ht="30" x14ac:dyDescent="0.25">
      <c r="A784" s="18" t="s">
        <v>1517</v>
      </c>
      <c r="B784" s="18" t="s">
        <v>1557</v>
      </c>
      <c r="C784" s="45" t="s">
        <v>1525</v>
      </c>
      <c r="D784" s="18" t="s">
        <v>1559</v>
      </c>
      <c r="E784" s="88">
        <v>41163</v>
      </c>
      <c r="F784" s="88">
        <v>41165</v>
      </c>
      <c r="G784" s="89">
        <v>2</v>
      </c>
      <c r="H784" s="18" t="s">
        <v>188</v>
      </c>
      <c r="I784" s="54" t="s">
        <v>203</v>
      </c>
      <c r="J784" s="51" t="s">
        <v>1534</v>
      </c>
      <c r="K784" s="51" t="s">
        <v>1532</v>
      </c>
      <c r="L784" s="51" t="s">
        <v>1540</v>
      </c>
      <c r="M784" s="51" t="s">
        <v>1545</v>
      </c>
      <c r="N784" s="51" t="s">
        <v>1551</v>
      </c>
      <c r="O784" s="51" t="s">
        <v>1555</v>
      </c>
      <c r="P784" s="44" t="s">
        <v>203</v>
      </c>
      <c r="Q784" s="44" t="s">
        <v>203</v>
      </c>
      <c r="R784" s="18" t="s">
        <v>187</v>
      </c>
      <c r="S784" s="46" t="s">
        <v>242</v>
      </c>
      <c r="T784" s="45" t="s">
        <v>187</v>
      </c>
    </row>
    <row r="785" spans="1:20" ht="30" x14ac:dyDescent="0.25">
      <c r="A785" s="18" t="s">
        <v>1517</v>
      </c>
      <c r="B785" s="18" t="s">
        <v>1557</v>
      </c>
      <c r="C785" s="45" t="s">
        <v>1526</v>
      </c>
      <c r="D785" s="18" t="s">
        <v>1559</v>
      </c>
      <c r="E785" s="88">
        <v>41163</v>
      </c>
      <c r="F785" s="88">
        <v>41165</v>
      </c>
      <c r="G785" s="89">
        <v>2</v>
      </c>
      <c r="H785" s="18" t="s">
        <v>188</v>
      </c>
      <c r="I785" s="54" t="s">
        <v>203</v>
      </c>
      <c r="J785" s="51" t="s">
        <v>1535</v>
      </c>
      <c r="K785" s="47" t="s">
        <v>1547</v>
      </c>
      <c r="L785" s="51" t="s">
        <v>1541</v>
      </c>
      <c r="M785" s="51" t="s">
        <v>1546</v>
      </c>
      <c r="N785" s="51" t="s">
        <v>1538</v>
      </c>
      <c r="O785" s="51" t="s">
        <v>1556</v>
      </c>
      <c r="P785" s="44" t="s">
        <v>203</v>
      </c>
      <c r="Q785" s="44" t="s">
        <v>203</v>
      </c>
      <c r="R785" s="18" t="s">
        <v>187</v>
      </c>
      <c r="S785" s="46" t="s">
        <v>242</v>
      </c>
      <c r="T785" s="45" t="s">
        <v>187</v>
      </c>
    </row>
    <row r="786" spans="1:20" x14ac:dyDescent="0.25">
      <c r="A786" s="18"/>
      <c r="B786" s="18"/>
      <c r="D786" s="18"/>
      <c r="E786" s="88"/>
      <c r="F786" s="88"/>
      <c r="G786" s="89"/>
      <c r="H786" s="18"/>
      <c r="I786" s="54"/>
      <c r="K786" s="47"/>
      <c r="O786" s="51"/>
      <c r="P786" s="44"/>
      <c r="Q786" s="44"/>
      <c r="R786" s="18"/>
      <c r="S786" s="46"/>
    </row>
    <row r="787" spans="1:20" ht="30" x14ac:dyDescent="0.25">
      <c r="A787" s="18" t="s">
        <v>1497</v>
      </c>
      <c r="B787" s="45" t="s">
        <v>1508</v>
      </c>
      <c r="C787" s="45" t="s">
        <v>1500</v>
      </c>
      <c r="D787" s="45" t="s">
        <v>1507</v>
      </c>
      <c r="E787" s="89" t="s">
        <v>1505</v>
      </c>
      <c r="F787" s="89" t="s">
        <v>1505</v>
      </c>
      <c r="G787" s="55" t="s">
        <v>203</v>
      </c>
      <c r="H787" s="18" t="s">
        <v>188</v>
      </c>
      <c r="I787" s="53">
        <v>0.33819444444444446</v>
      </c>
      <c r="J787" s="51">
        <v>85</v>
      </c>
      <c r="K787" s="51">
        <f t="shared" si="88"/>
        <v>50.000750168572871</v>
      </c>
      <c r="L787" s="51">
        <v>87</v>
      </c>
      <c r="M787" s="51">
        <f t="shared" si="88"/>
        <v>65.975989448882373</v>
      </c>
      <c r="N787" s="51">
        <v>92</v>
      </c>
      <c r="O787" s="55">
        <f t="shared" si="91"/>
        <v>501.18723362727229</v>
      </c>
      <c r="P787" s="51" t="s">
        <v>203</v>
      </c>
      <c r="Q787" s="51" t="s">
        <v>203</v>
      </c>
      <c r="R787" s="51" t="s">
        <v>203</v>
      </c>
      <c r="S787" s="45" t="s">
        <v>242</v>
      </c>
      <c r="T787" s="45" t="s">
        <v>187</v>
      </c>
    </row>
    <row r="788" spans="1:20" x14ac:dyDescent="0.25">
      <c r="A788" s="18" t="s">
        <v>1497</v>
      </c>
      <c r="B788" s="45" t="s">
        <v>1509</v>
      </c>
      <c r="C788" s="45" t="s">
        <v>1510</v>
      </c>
      <c r="D788" s="45" t="s">
        <v>1501</v>
      </c>
      <c r="E788" s="89" t="s">
        <v>1505</v>
      </c>
      <c r="F788" s="89" t="s">
        <v>1505</v>
      </c>
      <c r="G788" s="55" t="s">
        <v>203</v>
      </c>
      <c r="H788" s="45" t="s">
        <v>188</v>
      </c>
      <c r="I788" s="54">
        <v>0.34097222222222223</v>
      </c>
      <c r="J788" s="51">
        <v>83</v>
      </c>
      <c r="K788" s="51">
        <f t="shared" si="88"/>
        <v>37.893710095201769</v>
      </c>
      <c r="L788" s="51">
        <v>86</v>
      </c>
      <c r="M788" s="51">
        <f t="shared" si="88"/>
        <v>57.435607122741963</v>
      </c>
      <c r="N788" s="51">
        <v>90</v>
      </c>
      <c r="O788" s="55">
        <f t="shared" si="91"/>
        <v>316.22776601683796</v>
      </c>
      <c r="P788" s="51" t="s">
        <v>203</v>
      </c>
      <c r="Q788" s="51" t="s">
        <v>203</v>
      </c>
      <c r="R788" s="51" t="s">
        <v>203</v>
      </c>
      <c r="S788" s="45" t="s">
        <v>242</v>
      </c>
      <c r="T788" s="45" t="s">
        <v>187</v>
      </c>
    </row>
    <row r="789" spans="1:20" x14ac:dyDescent="0.25">
      <c r="A789" s="18" t="s">
        <v>1497</v>
      </c>
      <c r="B789" s="45" t="s">
        <v>1509</v>
      </c>
      <c r="C789" s="45" t="s">
        <v>1510</v>
      </c>
      <c r="D789" s="45" t="s">
        <v>1501</v>
      </c>
      <c r="E789" s="89" t="s">
        <v>1505</v>
      </c>
      <c r="F789" s="89" t="s">
        <v>1505</v>
      </c>
      <c r="G789" s="55" t="s">
        <v>203</v>
      </c>
      <c r="H789" s="45" t="s">
        <v>188</v>
      </c>
      <c r="I789" s="54">
        <v>0.3215277777777778</v>
      </c>
      <c r="J789" s="51">
        <v>82</v>
      </c>
      <c r="K789" s="51">
        <f t="shared" si="88"/>
        <v>32.988489655579677</v>
      </c>
      <c r="L789" s="51">
        <v>86</v>
      </c>
      <c r="M789" s="51">
        <f t="shared" si="88"/>
        <v>57.435607122741963</v>
      </c>
      <c r="N789" s="51">
        <v>89</v>
      </c>
      <c r="O789" s="55">
        <f t="shared" si="91"/>
        <v>251.18864315095806</v>
      </c>
      <c r="P789" s="51" t="s">
        <v>203</v>
      </c>
      <c r="Q789" s="51" t="s">
        <v>203</v>
      </c>
      <c r="R789" s="51" t="s">
        <v>203</v>
      </c>
      <c r="S789" s="45" t="s">
        <v>242</v>
      </c>
      <c r="T789" s="45" t="s">
        <v>187</v>
      </c>
    </row>
    <row r="790" spans="1:20" x14ac:dyDescent="0.25">
      <c r="A790" s="18" t="s">
        <v>1497</v>
      </c>
      <c r="B790" s="45" t="s">
        <v>1511</v>
      </c>
      <c r="C790" s="45" t="s">
        <v>1512</v>
      </c>
      <c r="D790" s="45" t="s">
        <v>1515</v>
      </c>
      <c r="E790" s="89" t="s">
        <v>1505</v>
      </c>
      <c r="F790" s="89" t="s">
        <v>1505</v>
      </c>
      <c r="G790" s="55" t="s">
        <v>203</v>
      </c>
      <c r="H790" s="45" t="s">
        <v>188</v>
      </c>
      <c r="I790" s="54">
        <v>0.34652777777777777</v>
      </c>
      <c r="J790" s="51">
        <v>82</v>
      </c>
      <c r="K790" s="51">
        <f t="shared" si="88"/>
        <v>32.988489655579677</v>
      </c>
      <c r="L790" s="51">
        <v>85</v>
      </c>
      <c r="M790" s="51">
        <f t="shared" si="88"/>
        <v>50.000750168572871</v>
      </c>
      <c r="N790" s="51">
        <v>89</v>
      </c>
      <c r="O790" s="55">
        <f t="shared" si="91"/>
        <v>251.18864315095806</v>
      </c>
      <c r="P790" s="51" t="s">
        <v>203</v>
      </c>
      <c r="Q790" s="51" t="s">
        <v>203</v>
      </c>
      <c r="R790" s="51" t="s">
        <v>203</v>
      </c>
      <c r="S790" s="45" t="s">
        <v>242</v>
      </c>
      <c r="T790" s="45" t="s">
        <v>187</v>
      </c>
    </row>
    <row r="791" spans="1:20" x14ac:dyDescent="0.25">
      <c r="A791" s="18" t="s">
        <v>1497</v>
      </c>
      <c r="B791" s="45" t="s">
        <v>1514</v>
      </c>
      <c r="C791" s="45" t="s">
        <v>1502</v>
      </c>
      <c r="D791" s="45" t="s">
        <v>1516</v>
      </c>
      <c r="E791" s="89" t="s">
        <v>1505</v>
      </c>
      <c r="F791" s="89" t="s">
        <v>1505</v>
      </c>
      <c r="G791" s="55" t="s">
        <v>203</v>
      </c>
      <c r="H791" s="45" t="s">
        <v>188</v>
      </c>
      <c r="I791" s="54">
        <v>0.3527777777777778</v>
      </c>
      <c r="J791" s="51">
        <v>80</v>
      </c>
      <c r="K791" s="51">
        <f t="shared" si="88"/>
        <v>25.000750174200405</v>
      </c>
      <c r="L791" s="51">
        <v>84</v>
      </c>
      <c r="M791" s="51">
        <f t="shared" si="88"/>
        <v>43.528311837590387</v>
      </c>
      <c r="N791" s="51">
        <v>88</v>
      </c>
      <c r="O791" s="55">
        <f t="shared" si="91"/>
        <v>199.52623149688799</v>
      </c>
      <c r="P791" s="51" t="s">
        <v>203</v>
      </c>
      <c r="Q791" s="51" t="s">
        <v>203</v>
      </c>
      <c r="R791" s="51" t="s">
        <v>203</v>
      </c>
      <c r="S791" s="45" t="s">
        <v>242</v>
      </c>
      <c r="T791" s="45" t="s">
        <v>187</v>
      </c>
    </row>
    <row r="792" spans="1:20" x14ac:dyDescent="0.25">
      <c r="A792" s="18" t="s">
        <v>1497</v>
      </c>
      <c r="B792" s="45" t="s">
        <v>1509</v>
      </c>
      <c r="C792" s="45" t="s">
        <v>1510</v>
      </c>
      <c r="D792" s="45" t="s">
        <v>1501</v>
      </c>
      <c r="E792" s="89" t="s">
        <v>1505</v>
      </c>
      <c r="F792" s="89" t="s">
        <v>1505</v>
      </c>
      <c r="G792" s="55" t="s">
        <v>203</v>
      </c>
      <c r="H792" s="45" t="s">
        <v>188</v>
      </c>
      <c r="I792" s="54">
        <v>0.31458333333333333</v>
      </c>
      <c r="J792" s="51">
        <v>77</v>
      </c>
      <c r="K792" s="51">
        <f t="shared" si="88"/>
        <v>16.494492297071901</v>
      </c>
      <c r="L792" s="51">
        <v>83</v>
      </c>
      <c r="M792" s="51">
        <f t="shared" si="88"/>
        <v>37.893710095201769</v>
      </c>
      <c r="N792" s="51">
        <v>86</v>
      </c>
      <c r="O792" s="55">
        <f t="shared" si="91"/>
        <v>125.89254117941672</v>
      </c>
      <c r="P792" s="51" t="s">
        <v>203</v>
      </c>
      <c r="Q792" s="51" t="s">
        <v>203</v>
      </c>
      <c r="R792" s="51" t="s">
        <v>203</v>
      </c>
      <c r="S792" s="45" t="s">
        <v>242</v>
      </c>
      <c r="T792" s="45" t="s">
        <v>187</v>
      </c>
    </row>
    <row r="793" spans="1:20" ht="30" x14ac:dyDescent="0.25">
      <c r="A793" s="18" t="s">
        <v>1497</v>
      </c>
      <c r="B793" s="45" t="s">
        <v>1508</v>
      </c>
      <c r="C793" s="45" t="s">
        <v>1503</v>
      </c>
      <c r="D793" s="45" t="s">
        <v>1507</v>
      </c>
      <c r="E793" s="89" t="s">
        <v>1505</v>
      </c>
      <c r="F793" s="89" t="s">
        <v>1505</v>
      </c>
      <c r="G793" s="55" t="s">
        <v>203</v>
      </c>
      <c r="H793" s="45" t="s">
        <v>188</v>
      </c>
      <c r="I793" s="54">
        <v>0.32847222222222222</v>
      </c>
      <c r="J793" s="51">
        <v>77</v>
      </c>
      <c r="K793" s="51">
        <f t="shared" si="88"/>
        <v>16.494492297071901</v>
      </c>
      <c r="L793" s="51">
        <v>81</v>
      </c>
      <c r="M793" s="51">
        <f t="shared" si="88"/>
        <v>28.718234425245253</v>
      </c>
      <c r="N793" s="51">
        <v>86</v>
      </c>
      <c r="O793" s="55">
        <f t="shared" si="91"/>
        <v>125.89254117941672</v>
      </c>
      <c r="P793" s="51" t="s">
        <v>203</v>
      </c>
      <c r="Q793" s="51" t="s">
        <v>203</v>
      </c>
      <c r="R793" s="51" t="s">
        <v>203</v>
      </c>
      <c r="S793" s="45" t="s">
        <v>242</v>
      </c>
      <c r="T793" s="45" t="s">
        <v>187</v>
      </c>
    </row>
    <row r="794" spans="1:20" x14ac:dyDescent="0.25">
      <c r="A794" s="18" t="s">
        <v>1497</v>
      </c>
      <c r="B794" s="45" t="s">
        <v>1514</v>
      </c>
      <c r="C794" s="45" t="s">
        <v>1502</v>
      </c>
      <c r="D794" s="45" t="s">
        <v>1516</v>
      </c>
      <c r="E794" s="89" t="s">
        <v>1505</v>
      </c>
      <c r="F794" s="89" t="s">
        <v>1505</v>
      </c>
      <c r="G794" s="55" t="s">
        <v>203</v>
      </c>
      <c r="H794" s="45" t="s">
        <v>188</v>
      </c>
      <c r="I794" s="54">
        <v>0.32430555555555557</v>
      </c>
      <c r="J794" s="51">
        <v>73</v>
      </c>
      <c r="K794" s="51">
        <f t="shared" si="88"/>
        <v>9.4737117926371539</v>
      </c>
      <c r="L794" s="51">
        <v>80</v>
      </c>
      <c r="M794" s="51">
        <f t="shared" si="88"/>
        <v>25.000750174200405</v>
      </c>
      <c r="N794" s="51">
        <v>85</v>
      </c>
      <c r="O794" s="55">
        <f t="shared" si="91"/>
        <v>100</v>
      </c>
      <c r="P794" s="51" t="s">
        <v>203</v>
      </c>
      <c r="Q794" s="51" t="s">
        <v>203</v>
      </c>
      <c r="R794" s="51" t="s">
        <v>203</v>
      </c>
      <c r="S794" s="45" t="s">
        <v>242</v>
      </c>
      <c r="T794" s="45" t="s">
        <v>187</v>
      </c>
    </row>
    <row r="795" spans="1:20" ht="30" x14ac:dyDescent="0.25">
      <c r="A795" s="18" t="s">
        <v>1497</v>
      </c>
      <c r="B795" s="45" t="s">
        <v>1508</v>
      </c>
      <c r="C795" s="45" t="s">
        <v>1504</v>
      </c>
      <c r="D795" s="45" t="s">
        <v>1507</v>
      </c>
      <c r="E795" s="89" t="s">
        <v>1505</v>
      </c>
      <c r="F795" s="89" t="s">
        <v>1505</v>
      </c>
      <c r="G795" s="55" t="s">
        <v>203</v>
      </c>
      <c r="H795" s="45" t="s">
        <v>188</v>
      </c>
      <c r="I795" s="54">
        <v>0.3263888888888889</v>
      </c>
      <c r="J795" s="51">
        <v>76</v>
      </c>
      <c r="K795" s="51">
        <f t="shared" si="88"/>
        <v>14.35933264779197</v>
      </c>
      <c r="L795" s="51">
        <v>79</v>
      </c>
      <c r="M795" s="51">
        <f t="shared" si="88"/>
        <v>21.764482454510905</v>
      </c>
      <c r="N795" s="51">
        <v>84</v>
      </c>
      <c r="O795" s="55">
        <f t="shared" si="91"/>
        <v>79.432823472428154</v>
      </c>
      <c r="P795" s="51" t="s">
        <v>203</v>
      </c>
      <c r="Q795" s="51" t="s">
        <v>203</v>
      </c>
      <c r="R795" s="51" t="s">
        <v>203</v>
      </c>
      <c r="S795" s="45" t="s">
        <v>242</v>
      </c>
      <c r="T795" s="45" t="s">
        <v>187</v>
      </c>
    </row>
    <row r="796" spans="1:20" x14ac:dyDescent="0.25">
      <c r="A796" s="18" t="s">
        <v>1497</v>
      </c>
      <c r="B796" s="45" t="s">
        <v>1509</v>
      </c>
      <c r="C796" s="45" t="s">
        <v>1510</v>
      </c>
      <c r="D796" s="45" t="s">
        <v>1501</v>
      </c>
      <c r="E796" s="89" t="s">
        <v>1505</v>
      </c>
      <c r="F796" s="89" t="s">
        <v>1505</v>
      </c>
      <c r="G796" s="55" t="s">
        <v>203</v>
      </c>
      <c r="H796" s="45" t="s">
        <v>188</v>
      </c>
      <c r="I796" s="54">
        <v>0.3430555555555555</v>
      </c>
      <c r="J796" s="51">
        <v>72</v>
      </c>
      <c r="K796" s="51">
        <f t="shared" si="88"/>
        <v>8.2473698850334145</v>
      </c>
      <c r="L796" s="51">
        <v>77</v>
      </c>
      <c r="M796" s="51">
        <f t="shared" si="88"/>
        <v>16.494492297071901</v>
      </c>
      <c r="N796" s="51">
        <v>83</v>
      </c>
      <c r="O796" s="55">
        <f t="shared" si="91"/>
        <v>63.095734448019329</v>
      </c>
      <c r="P796" s="51" t="s">
        <v>203</v>
      </c>
      <c r="Q796" s="51" t="s">
        <v>203</v>
      </c>
      <c r="R796" s="51" t="s">
        <v>203</v>
      </c>
      <c r="S796" s="45" t="s">
        <v>242</v>
      </c>
      <c r="T796" s="45" t="s">
        <v>187</v>
      </c>
    </row>
    <row r="797" spans="1:20" x14ac:dyDescent="0.25">
      <c r="A797" s="18" t="s">
        <v>1497</v>
      </c>
      <c r="B797" s="45" t="s">
        <v>1511</v>
      </c>
      <c r="C797" s="45" t="s">
        <v>1513</v>
      </c>
      <c r="D797" s="45" t="s">
        <v>1515</v>
      </c>
      <c r="E797" s="89" t="s">
        <v>1505</v>
      </c>
      <c r="F797" s="89" t="s">
        <v>1505</v>
      </c>
      <c r="G797" s="55" t="s">
        <v>203</v>
      </c>
      <c r="H797" s="45" t="s">
        <v>188</v>
      </c>
      <c r="I797" s="54">
        <v>0.33402777777777781</v>
      </c>
      <c r="J797" s="51">
        <v>71</v>
      </c>
      <c r="K797" s="51">
        <f t="shared" si="88"/>
        <v>7.179774043096784</v>
      </c>
      <c r="L797" s="51">
        <v>79</v>
      </c>
      <c r="M797" s="51">
        <f t="shared" si="88"/>
        <v>21.764482454510905</v>
      </c>
      <c r="N797" s="51">
        <v>84</v>
      </c>
      <c r="O797" s="55">
        <f t="shared" si="91"/>
        <v>79.432823472428154</v>
      </c>
      <c r="P797" s="51" t="s">
        <v>203</v>
      </c>
      <c r="Q797" s="51" t="s">
        <v>203</v>
      </c>
      <c r="R797" s="51" t="s">
        <v>203</v>
      </c>
      <c r="S797" s="45" t="s">
        <v>242</v>
      </c>
      <c r="T797" s="45" t="s">
        <v>187</v>
      </c>
    </row>
    <row r="798" spans="1:20" ht="30" x14ac:dyDescent="0.25">
      <c r="A798" s="18" t="s">
        <v>1497</v>
      </c>
      <c r="B798" s="45" t="s">
        <v>1508</v>
      </c>
      <c r="C798" s="45" t="s">
        <v>1504</v>
      </c>
      <c r="D798" s="45" t="s">
        <v>1507</v>
      </c>
      <c r="E798" s="89" t="s">
        <v>1505</v>
      </c>
      <c r="F798" s="89" t="s">
        <v>1505</v>
      </c>
      <c r="G798" s="55" t="s">
        <v>203</v>
      </c>
      <c r="H798" s="45" t="s">
        <v>188</v>
      </c>
      <c r="I798" s="54">
        <v>0.32222222222222224</v>
      </c>
      <c r="J798" s="51">
        <v>68</v>
      </c>
      <c r="K798" s="51">
        <f t="shared" si="88"/>
        <v>4.7369269651271289</v>
      </c>
      <c r="L798" s="51">
        <v>76</v>
      </c>
      <c r="M798" s="51">
        <f t="shared" si="88"/>
        <v>14.35933264779197</v>
      </c>
      <c r="N798" s="51">
        <v>81</v>
      </c>
      <c r="O798" s="55">
        <f t="shared" si="91"/>
        <v>39.81071705534972</v>
      </c>
      <c r="P798" s="51" t="s">
        <v>203</v>
      </c>
      <c r="Q798" s="51" t="s">
        <v>203</v>
      </c>
      <c r="R798" s="51" t="s">
        <v>203</v>
      </c>
      <c r="S798" s="45" t="s">
        <v>453</v>
      </c>
      <c r="T798" s="45" t="s">
        <v>187</v>
      </c>
    </row>
    <row r="799" spans="1:20" x14ac:dyDescent="0.25">
      <c r="A799" s="18" t="s">
        <v>1562</v>
      </c>
      <c r="B799" s="45" t="s">
        <v>1637</v>
      </c>
      <c r="C799" s="45" t="s">
        <v>1643</v>
      </c>
      <c r="D799" s="45" t="s">
        <v>1647</v>
      </c>
      <c r="E799" s="89" t="s">
        <v>1650</v>
      </c>
      <c r="F799" s="89" t="s">
        <v>1649</v>
      </c>
      <c r="G799" s="55" t="s">
        <v>203</v>
      </c>
      <c r="H799" s="45" t="s">
        <v>188</v>
      </c>
      <c r="I799" s="54">
        <v>0.37152777777777773</v>
      </c>
      <c r="J799" s="51">
        <v>91</v>
      </c>
      <c r="K799" s="51">
        <f t="shared" si="88"/>
        <v>114.8694908158441</v>
      </c>
      <c r="L799" s="51">
        <v>91.8</v>
      </c>
      <c r="M799" s="55">
        <f t="shared" si="88"/>
        <v>128.34189655760534</v>
      </c>
      <c r="N799" s="45">
        <v>116.7</v>
      </c>
      <c r="O799" s="45">
        <f t="shared" si="91"/>
        <v>147910.83881682099</v>
      </c>
      <c r="P799" s="51" t="s">
        <v>203</v>
      </c>
      <c r="Q799" s="51" t="s">
        <v>203</v>
      </c>
      <c r="R799" s="51" t="s">
        <v>203</v>
      </c>
      <c r="S799" s="45" t="s">
        <v>453</v>
      </c>
      <c r="T799" s="45" t="s">
        <v>187</v>
      </c>
    </row>
    <row r="800" spans="1:20" x14ac:dyDescent="0.25">
      <c r="A800" s="18" t="s">
        <v>1562</v>
      </c>
      <c r="B800" s="45" t="s">
        <v>1637</v>
      </c>
      <c r="C800" s="45" t="s">
        <v>1643</v>
      </c>
      <c r="D800" s="45" t="s">
        <v>1647</v>
      </c>
      <c r="E800" s="89" t="s">
        <v>1650</v>
      </c>
      <c r="F800" s="89" t="s">
        <v>1649</v>
      </c>
      <c r="G800" s="55" t="s">
        <v>203</v>
      </c>
      <c r="H800" s="45" t="s">
        <v>188</v>
      </c>
      <c r="I800" s="54">
        <v>0.3659722222222222</v>
      </c>
      <c r="J800" s="51">
        <v>73.099999999999994</v>
      </c>
      <c r="K800" s="51">
        <f t="shared" si="88"/>
        <v>9.6059569985293898</v>
      </c>
      <c r="L800" s="51">
        <v>78.599999999999994</v>
      </c>
      <c r="M800" s="55">
        <f t="shared" si="88"/>
        <v>20.590479767044179</v>
      </c>
      <c r="N800" s="45">
        <v>86.5</v>
      </c>
      <c r="O800" s="45">
        <f t="shared" si="91"/>
        <v>141.25375446227542</v>
      </c>
      <c r="P800" s="51" t="s">
        <v>203</v>
      </c>
      <c r="Q800" s="51" t="s">
        <v>203</v>
      </c>
      <c r="R800" s="51" t="s">
        <v>203</v>
      </c>
      <c r="S800" s="45" t="s">
        <v>453</v>
      </c>
      <c r="T800" s="45" t="s">
        <v>187</v>
      </c>
    </row>
    <row r="801" spans="1:20" x14ac:dyDescent="0.25">
      <c r="A801" s="18" t="s">
        <v>1562</v>
      </c>
      <c r="B801" s="45" t="s">
        <v>1637</v>
      </c>
      <c r="C801" s="45" t="s">
        <v>1643</v>
      </c>
      <c r="D801" s="45" t="s">
        <v>1647</v>
      </c>
      <c r="E801" s="89" t="s">
        <v>1650</v>
      </c>
      <c r="F801" s="89" t="s">
        <v>1649</v>
      </c>
      <c r="G801" s="55" t="s">
        <v>203</v>
      </c>
      <c r="H801" s="45" t="s">
        <v>188</v>
      </c>
      <c r="I801" s="54">
        <v>0.36944444444444446</v>
      </c>
      <c r="J801" s="51">
        <v>59.3</v>
      </c>
      <c r="K801" s="51">
        <f t="shared" si="88"/>
        <v>1.41812931225205</v>
      </c>
      <c r="L801" s="51">
        <v>71.900000000000006</v>
      </c>
      <c r="M801" s="55">
        <f t="shared" si="88"/>
        <v>8.1338283473518835</v>
      </c>
      <c r="N801" s="45">
        <v>77.8</v>
      </c>
      <c r="O801" s="45">
        <f t="shared" si="91"/>
        <v>19.054607179632455</v>
      </c>
      <c r="P801" s="51" t="s">
        <v>203</v>
      </c>
      <c r="Q801" s="51" t="s">
        <v>203</v>
      </c>
      <c r="R801" s="51" t="s">
        <v>203</v>
      </c>
      <c r="S801" s="45" t="s">
        <v>453</v>
      </c>
      <c r="T801" s="45" t="s">
        <v>187</v>
      </c>
    </row>
    <row r="802" spans="1:20" x14ac:dyDescent="0.25">
      <c r="A802" s="18" t="s">
        <v>1562</v>
      </c>
      <c r="B802" s="45" t="s">
        <v>1638</v>
      </c>
      <c r="C802" s="45" t="s">
        <v>1644</v>
      </c>
      <c r="D802" s="45" t="s">
        <v>1648</v>
      </c>
      <c r="E802" s="89" t="s">
        <v>1650</v>
      </c>
      <c r="F802" s="89" t="s">
        <v>1649</v>
      </c>
      <c r="G802" s="55" t="s">
        <v>203</v>
      </c>
      <c r="H802" s="45" t="s">
        <v>188</v>
      </c>
      <c r="I802" s="54">
        <v>0.36527777777777781</v>
      </c>
      <c r="J802" s="51">
        <v>76.7</v>
      </c>
      <c r="K802" s="51">
        <f t="shared" si="88"/>
        <v>15.822588870485472</v>
      </c>
      <c r="L802" s="51">
        <v>79.8</v>
      </c>
      <c r="M802" s="55">
        <f t="shared" si="88"/>
        <v>24.317117939390844</v>
      </c>
      <c r="N802" s="45">
        <v>87</v>
      </c>
      <c r="O802" s="45">
        <f t="shared" si="91"/>
        <v>158.48931924611136</v>
      </c>
      <c r="P802" s="51" t="s">
        <v>203</v>
      </c>
      <c r="Q802" s="51" t="s">
        <v>203</v>
      </c>
      <c r="R802" s="51" t="s">
        <v>203</v>
      </c>
      <c r="S802" s="45" t="s">
        <v>453</v>
      </c>
      <c r="T802" s="45" t="s">
        <v>187</v>
      </c>
    </row>
    <row r="803" spans="1:20" x14ac:dyDescent="0.25">
      <c r="A803" s="18" t="s">
        <v>1562</v>
      </c>
      <c r="B803" s="45" t="s">
        <v>1638</v>
      </c>
      <c r="C803" s="45" t="s">
        <v>1644</v>
      </c>
      <c r="D803" s="45" t="s">
        <v>1648</v>
      </c>
      <c r="E803" s="89" t="s">
        <v>1650</v>
      </c>
      <c r="F803" s="89" t="s">
        <v>1649</v>
      </c>
      <c r="G803" s="55" t="s">
        <v>203</v>
      </c>
      <c r="H803" s="45" t="s">
        <v>188</v>
      </c>
      <c r="I803" s="54">
        <v>0.36319444444444443</v>
      </c>
      <c r="J803" s="51">
        <v>63.4</v>
      </c>
      <c r="K803" s="51">
        <f t="shared" si="88"/>
        <v>2.5035431856441059</v>
      </c>
      <c r="L803" s="51">
        <v>71.5</v>
      </c>
      <c r="M803" s="55">
        <f t="shared" si="88"/>
        <v>7.6950797412620107</v>
      </c>
      <c r="N803" s="45">
        <v>78.599999999999994</v>
      </c>
      <c r="O803" s="45">
        <f t="shared" si="91"/>
        <v>22.908676527677695</v>
      </c>
      <c r="P803" s="51" t="s">
        <v>203</v>
      </c>
      <c r="Q803" s="51" t="s">
        <v>203</v>
      </c>
      <c r="R803" s="51" t="s">
        <v>203</v>
      </c>
      <c r="S803" s="45" t="s">
        <v>453</v>
      </c>
      <c r="T803" s="45" t="s">
        <v>187</v>
      </c>
    </row>
    <row r="804" spans="1:20" x14ac:dyDescent="0.25">
      <c r="A804" s="18" t="s">
        <v>1562</v>
      </c>
      <c r="B804" s="45" t="s">
        <v>1638</v>
      </c>
      <c r="C804" s="45" t="s">
        <v>1644</v>
      </c>
      <c r="D804" s="45" t="s">
        <v>1648</v>
      </c>
      <c r="E804" s="89" t="s">
        <v>1650</v>
      </c>
      <c r="F804" s="89" t="s">
        <v>1649</v>
      </c>
      <c r="G804" s="55" t="s">
        <v>203</v>
      </c>
      <c r="H804" s="45" t="s">
        <v>211</v>
      </c>
      <c r="I804" s="54">
        <v>0.28472222222222221</v>
      </c>
      <c r="J804" s="51">
        <v>70.099999999999994</v>
      </c>
      <c r="K804" s="51">
        <f t="shared" si="88"/>
        <v>6.3376251758139306</v>
      </c>
      <c r="L804" s="51">
        <v>75.8</v>
      </c>
      <c r="M804" s="55">
        <f t="shared" si="88"/>
        <v>13.966684323242331</v>
      </c>
      <c r="N804" s="45">
        <v>81.900000000000006</v>
      </c>
      <c r="O804" s="45">
        <f t="shared" si="91"/>
        <v>48.977881936844675</v>
      </c>
      <c r="P804" s="51" t="s">
        <v>203</v>
      </c>
      <c r="Q804" s="51" t="s">
        <v>203</v>
      </c>
      <c r="R804" s="51" t="s">
        <v>203</v>
      </c>
      <c r="S804" s="45" t="s">
        <v>453</v>
      </c>
      <c r="T804" s="45" t="s">
        <v>187</v>
      </c>
    </row>
    <row r="805" spans="1:20" x14ac:dyDescent="0.25">
      <c r="A805" s="18" t="s">
        <v>1562</v>
      </c>
      <c r="B805" s="45" t="s">
        <v>1639</v>
      </c>
      <c r="C805" s="45" t="s">
        <v>1641</v>
      </c>
      <c r="D805" s="45" t="s">
        <v>1645</v>
      </c>
      <c r="E805" s="89" t="s">
        <v>1650</v>
      </c>
      <c r="F805" s="89" t="s">
        <v>1649</v>
      </c>
      <c r="G805" s="55" t="s">
        <v>203</v>
      </c>
      <c r="H805" s="45" t="s">
        <v>188</v>
      </c>
      <c r="I805" s="54">
        <v>0.36041666666666666</v>
      </c>
      <c r="J805" s="51">
        <v>71</v>
      </c>
      <c r="K805" s="51">
        <f t="shared" si="88"/>
        <v>7.179774043096784</v>
      </c>
      <c r="L805" s="51">
        <v>77.099999999999994</v>
      </c>
      <c r="M805" s="55">
        <f t="shared" si="88"/>
        <v>16.724741810426266</v>
      </c>
      <c r="N805" s="45">
        <v>82.2</v>
      </c>
      <c r="O805" s="45">
        <f t="shared" si="91"/>
        <v>52.4807460249773</v>
      </c>
      <c r="P805" s="51" t="s">
        <v>203</v>
      </c>
      <c r="Q805" s="51" t="s">
        <v>203</v>
      </c>
      <c r="R805" s="51" t="s">
        <v>203</v>
      </c>
      <c r="S805" s="45" t="s">
        <v>453</v>
      </c>
      <c r="T805" s="45" t="s">
        <v>187</v>
      </c>
    </row>
    <row r="806" spans="1:20" x14ac:dyDescent="0.25">
      <c r="A806" s="18" t="s">
        <v>1562</v>
      </c>
      <c r="B806" s="45" t="s">
        <v>1639</v>
      </c>
      <c r="C806" s="45" t="s">
        <v>1641</v>
      </c>
      <c r="D806" s="45" t="s">
        <v>1645</v>
      </c>
      <c r="E806" s="89" t="s">
        <v>1650</v>
      </c>
      <c r="F806" s="89" t="s">
        <v>1649</v>
      </c>
      <c r="G806" s="55" t="s">
        <v>203</v>
      </c>
      <c r="H806" s="45" t="s">
        <v>188</v>
      </c>
      <c r="I806" s="54">
        <v>0.35069444444444442</v>
      </c>
      <c r="J806" s="51">
        <v>48.1</v>
      </c>
      <c r="K806" s="51">
        <f t="shared" si="88"/>
        <v>0.3002086759018161</v>
      </c>
      <c r="L806" s="51">
        <v>58.1</v>
      </c>
      <c r="M806" s="55">
        <f t="shared" si="88"/>
        <v>1.2007986712799414</v>
      </c>
      <c r="N806" s="45">
        <v>70.3</v>
      </c>
      <c r="O806" s="45">
        <f t="shared" si="91"/>
        <v>3.3884415613920233</v>
      </c>
      <c r="P806" s="51" t="s">
        <v>203</v>
      </c>
      <c r="Q806" s="51" t="s">
        <v>203</v>
      </c>
      <c r="R806" s="51" t="s">
        <v>203</v>
      </c>
      <c r="S806" s="45" t="s">
        <v>453</v>
      </c>
      <c r="T806" s="45" t="s">
        <v>187</v>
      </c>
    </row>
    <row r="807" spans="1:20" ht="30.75" customHeight="1" x14ac:dyDescent="0.25">
      <c r="A807" s="18" t="s">
        <v>1562</v>
      </c>
      <c r="B807" s="45" t="s">
        <v>1640</v>
      </c>
      <c r="C807" s="45" t="s">
        <v>1642</v>
      </c>
      <c r="D807" s="45" t="s">
        <v>1646</v>
      </c>
      <c r="E807" s="89" t="s">
        <v>1650</v>
      </c>
      <c r="F807" s="89" t="s">
        <v>1649</v>
      </c>
      <c r="G807" s="55" t="s">
        <v>203</v>
      </c>
      <c r="H807" s="45" t="s">
        <v>188</v>
      </c>
      <c r="I807" s="54">
        <v>0.35138888888888892</v>
      </c>
      <c r="J807" s="51">
        <v>80.8</v>
      </c>
      <c r="K807" s="51">
        <f t="shared" si="88"/>
        <v>27.932949558066543</v>
      </c>
      <c r="L807" s="51">
        <v>83.5</v>
      </c>
      <c r="M807" s="55">
        <f t="shared" si="88"/>
        <v>40.61341194368174</v>
      </c>
      <c r="N807" s="45">
        <v>87.4</v>
      </c>
      <c r="O807" s="45">
        <f t="shared" si="91"/>
        <v>173.78008287493779</v>
      </c>
      <c r="P807" s="51" t="s">
        <v>203</v>
      </c>
      <c r="Q807" s="51" t="s">
        <v>203</v>
      </c>
      <c r="R807" s="51" t="s">
        <v>203</v>
      </c>
      <c r="S807" s="45" t="s">
        <v>453</v>
      </c>
      <c r="T807" s="45" t="s">
        <v>187</v>
      </c>
    </row>
    <row r="808" spans="1:20" ht="31.5" customHeight="1" x14ac:dyDescent="0.25">
      <c r="A808" s="18" t="s">
        <v>1562</v>
      </c>
      <c r="B808" s="45" t="s">
        <v>1640</v>
      </c>
      <c r="C808" s="45" t="s">
        <v>1642</v>
      </c>
      <c r="D808" s="45" t="s">
        <v>1646</v>
      </c>
      <c r="E808" s="89" t="s">
        <v>1650</v>
      </c>
      <c r="F808" s="89" t="s">
        <v>1649</v>
      </c>
      <c r="G808" s="55" t="s">
        <v>203</v>
      </c>
      <c r="H808" s="45" t="s">
        <v>188</v>
      </c>
      <c r="I808" s="54">
        <v>0.35138888888888892</v>
      </c>
      <c r="J808" s="51">
        <v>76.2</v>
      </c>
      <c r="K808" s="51">
        <f t="shared" si="88"/>
        <v>14.763019577009938</v>
      </c>
      <c r="L808" s="51">
        <v>80.2</v>
      </c>
      <c r="M808" s="55">
        <f t="shared" si="88"/>
        <v>25.703601505353348</v>
      </c>
      <c r="N808" s="45">
        <v>86.5</v>
      </c>
      <c r="O808" s="45">
        <f t="shared" si="91"/>
        <v>141.25375446227542</v>
      </c>
      <c r="P808" s="51" t="s">
        <v>203</v>
      </c>
      <c r="Q808" s="51" t="s">
        <v>203</v>
      </c>
      <c r="R808" s="51" t="s">
        <v>203</v>
      </c>
      <c r="S808" s="45" t="s">
        <v>453</v>
      </c>
      <c r="T808" s="45" t="s">
        <v>187</v>
      </c>
    </row>
    <row r="809" spans="1:20" ht="34.5" customHeight="1" x14ac:dyDescent="0.25">
      <c r="A809" s="18" t="s">
        <v>1562</v>
      </c>
      <c r="B809" s="45" t="s">
        <v>1640</v>
      </c>
      <c r="C809" s="45" t="s">
        <v>1642</v>
      </c>
      <c r="D809" s="45" t="s">
        <v>1646</v>
      </c>
      <c r="E809" s="89" t="s">
        <v>1650</v>
      </c>
      <c r="F809" s="89" t="s">
        <v>1649</v>
      </c>
      <c r="G809" s="55" t="s">
        <v>203</v>
      </c>
      <c r="H809" s="45" t="s">
        <v>188</v>
      </c>
      <c r="I809" s="54">
        <v>0.33888888888888885</v>
      </c>
      <c r="J809" s="51">
        <v>80</v>
      </c>
      <c r="K809" s="51">
        <f t="shared" si="88"/>
        <v>25.000750174200405</v>
      </c>
      <c r="L809" s="51">
        <v>83.6</v>
      </c>
      <c r="M809" s="51">
        <f t="shared" si="88"/>
        <v>41.180341690125232</v>
      </c>
      <c r="N809" s="51">
        <v>88</v>
      </c>
      <c r="O809" s="55">
        <f t="shared" si="91"/>
        <v>199.52623149688799</v>
      </c>
      <c r="P809" s="51" t="s">
        <v>203</v>
      </c>
      <c r="Q809" s="51" t="s">
        <v>203</v>
      </c>
      <c r="R809" s="51" t="s">
        <v>203</v>
      </c>
      <c r="S809" s="45" t="s">
        <v>453</v>
      </c>
      <c r="T809" s="45" t="s">
        <v>187</v>
      </c>
    </row>
  </sheetData>
  <sortState ref="A2:T786">
    <sortCondition ref="A2:A78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4"/>
  <sheetViews>
    <sheetView tabSelected="1" zoomScale="90" zoomScaleNormal="90" workbookViewId="0">
      <pane ySplit="1" topLeftCell="A525" activePane="bottomLeft" state="frozen"/>
      <selection pane="bottomLeft" activeCell="E535" sqref="E535"/>
    </sheetView>
  </sheetViews>
  <sheetFormatPr defaultRowHeight="15" x14ac:dyDescent="0.25"/>
  <cols>
    <col min="1" max="1" width="10.85546875" style="1" customWidth="1"/>
    <col min="2" max="2" width="71.7109375" style="2" customWidth="1"/>
    <col min="3" max="3" width="14.5703125" style="12" customWidth="1"/>
    <col min="4" max="4" width="14.42578125" style="12" customWidth="1"/>
    <col min="5" max="5" width="62.85546875" style="2" customWidth="1"/>
    <col min="6" max="6" width="36.28515625" style="6" customWidth="1"/>
    <col min="7" max="7" width="21.7109375" style="2" customWidth="1"/>
    <col min="8" max="9" width="22.28515625" style="6" customWidth="1"/>
    <col min="10" max="10" width="17.7109375" style="5" customWidth="1"/>
    <col min="11" max="11" width="17" style="5" customWidth="1"/>
    <col min="12" max="12" width="15.7109375" style="5" customWidth="1"/>
    <col min="13" max="13" width="13.7109375" style="5" customWidth="1"/>
    <col min="14" max="14" width="14.42578125" style="5" customWidth="1"/>
    <col min="15" max="15" width="13.85546875" style="5" customWidth="1"/>
    <col min="16" max="16" width="15.7109375" style="5" customWidth="1"/>
    <col min="17" max="17" width="15.28515625" style="5" customWidth="1"/>
    <col min="18" max="18" width="13.42578125" style="5" customWidth="1"/>
    <col min="19" max="19" width="11.85546875" style="5" bestFit="1" customWidth="1"/>
    <col min="20" max="16384" width="9.140625" style="5"/>
  </cols>
  <sheetData>
    <row r="1" spans="1:19" ht="30" customHeight="1" x14ac:dyDescent="0.25">
      <c r="A1" s="74" t="s">
        <v>14</v>
      </c>
      <c r="B1" s="75" t="s">
        <v>9</v>
      </c>
      <c r="C1" s="76" t="s">
        <v>173</v>
      </c>
      <c r="D1" s="76" t="s">
        <v>174</v>
      </c>
      <c r="E1" s="75" t="s">
        <v>22</v>
      </c>
      <c r="F1" s="77" t="s">
        <v>167</v>
      </c>
      <c r="G1" s="75" t="s">
        <v>16</v>
      </c>
      <c r="H1" s="77" t="s">
        <v>15</v>
      </c>
      <c r="I1" s="75" t="s">
        <v>1489</v>
      </c>
      <c r="J1" s="75" t="s">
        <v>1490</v>
      </c>
      <c r="K1" s="75" t="s">
        <v>10</v>
      </c>
      <c r="L1" s="75" t="s">
        <v>6</v>
      </c>
      <c r="M1" s="75" t="s">
        <v>3</v>
      </c>
      <c r="N1" s="75" t="s">
        <v>5</v>
      </c>
      <c r="O1" s="75" t="s">
        <v>2</v>
      </c>
      <c r="P1" s="75" t="s">
        <v>7</v>
      </c>
      <c r="Q1" s="75" t="s">
        <v>4</v>
      </c>
      <c r="R1" s="75" t="s">
        <v>40</v>
      </c>
      <c r="S1" s="75" t="s">
        <v>41</v>
      </c>
    </row>
    <row r="2" spans="1:19" x14ac:dyDescent="0.25">
      <c r="A2" s="1" t="s">
        <v>130</v>
      </c>
      <c r="B2" s="2" t="s">
        <v>1350</v>
      </c>
      <c r="C2" s="12">
        <v>35046</v>
      </c>
      <c r="D2" s="12">
        <v>35047</v>
      </c>
      <c r="E2" s="2" t="s">
        <v>1351</v>
      </c>
      <c r="F2" s="6" t="s">
        <v>203</v>
      </c>
      <c r="G2" s="6">
        <v>85.6</v>
      </c>
      <c r="H2" s="6">
        <v>92.8</v>
      </c>
      <c r="I2" s="5" t="s">
        <v>203</v>
      </c>
      <c r="J2" s="5" t="s">
        <v>203</v>
      </c>
      <c r="K2" s="5" t="s">
        <v>203</v>
      </c>
      <c r="L2" s="5" t="s">
        <v>203</v>
      </c>
      <c r="M2" s="5" t="s">
        <v>203</v>
      </c>
      <c r="N2" s="5" t="s">
        <v>203</v>
      </c>
      <c r="O2" s="5" t="s">
        <v>203</v>
      </c>
      <c r="P2" s="5" t="s">
        <v>203</v>
      </c>
      <c r="Q2" s="5" t="s">
        <v>203</v>
      </c>
      <c r="R2" s="5" t="s">
        <v>203</v>
      </c>
      <c r="S2" s="5" t="s">
        <v>203</v>
      </c>
    </row>
    <row r="3" spans="1:19" s="2" customFormat="1" x14ac:dyDescent="0.25">
      <c r="A3" s="1" t="s">
        <v>130</v>
      </c>
      <c r="B3" s="2" t="s">
        <v>1350</v>
      </c>
      <c r="C3" s="12">
        <v>35046</v>
      </c>
      <c r="D3" s="12">
        <v>35047</v>
      </c>
      <c r="E3" s="2" t="s">
        <v>1351</v>
      </c>
      <c r="F3" s="6" t="s">
        <v>203</v>
      </c>
      <c r="G3" s="6">
        <v>88.7</v>
      </c>
      <c r="H3" s="6">
        <v>93.5</v>
      </c>
      <c r="I3" s="5" t="s">
        <v>203</v>
      </c>
      <c r="J3" s="5" t="s">
        <v>203</v>
      </c>
      <c r="K3" s="5" t="s">
        <v>203</v>
      </c>
      <c r="L3" s="5" t="s">
        <v>203</v>
      </c>
      <c r="M3" s="5" t="s">
        <v>203</v>
      </c>
      <c r="N3" s="5" t="s">
        <v>203</v>
      </c>
      <c r="O3" s="5" t="s">
        <v>203</v>
      </c>
      <c r="P3" s="5" t="s">
        <v>203</v>
      </c>
      <c r="Q3" s="5" t="s">
        <v>203</v>
      </c>
      <c r="R3" s="5" t="s">
        <v>203</v>
      </c>
      <c r="S3" s="5" t="s">
        <v>203</v>
      </c>
    </row>
    <row r="4" spans="1:19" x14ac:dyDescent="0.25">
      <c r="A4" s="1" t="s">
        <v>130</v>
      </c>
      <c r="B4" s="2" t="s">
        <v>1350</v>
      </c>
      <c r="C4" s="12">
        <v>35046</v>
      </c>
      <c r="D4" s="12">
        <v>35047</v>
      </c>
      <c r="E4" s="2" t="s">
        <v>1351</v>
      </c>
      <c r="F4" s="6" t="s">
        <v>203</v>
      </c>
      <c r="G4" s="6">
        <v>88.6</v>
      </c>
      <c r="H4" s="6">
        <v>94.8</v>
      </c>
      <c r="I4" s="5" t="s">
        <v>203</v>
      </c>
      <c r="J4" s="5" t="s">
        <v>203</v>
      </c>
      <c r="K4" s="5" t="s">
        <v>203</v>
      </c>
      <c r="L4" s="5" t="s">
        <v>203</v>
      </c>
      <c r="M4" s="5" t="s">
        <v>203</v>
      </c>
      <c r="N4" s="5" t="s">
        <v>203</v>
      </c>
      <c r="O4" s="5" t="s">
        <v>203</v>
      </c>
      <c r="P4" s="5" t="s">
        <v>203</v>
      </c>
      <c r="Q4" s="5" t="s">
        <v>203</v>
      </c>
      <c r="R4" s="5" t="s">
        <v>203</v>
      </c>
      <c r="S4" s="5" t="s">
        <v>203</v>
      </c>
    </row>
    <row r="5" spans="1:19" x14ac:dyDescent="0.25">
      <c r="A5" s="1" t="s">
        <v>130</v>
      </c>
      <c r="B5" s="2" t="s">
        <v>1350</v>
      </c>
      <c r="C5" s="12">
        <v>35046</v>
      </c>
      <c r="D5" s="12">
        <v>35047</v>
      </c>
      <c r="E5" s="2" t="s">
        <v>1351</v>
      </c>
      <c r="F5" s="6" t="s">
        <v>203</v>
      </c>
      <c r="G5" s="2">
        <v>86.5</v>
      </c>
      <c r="H5" s="6">
        <v>94.9</v>
      </c>
      <c r="I5" s="5" t="s">
        <v>203</v>
      </c>
      <c r="J5" s="5" t="s">
        <v>203</v>
      </c>
      <c r="K5" s="5" t="s">
        <v>203</v>
      </c>
      <c r="L5" s="5" t="s">
        <v>203</v>
      </c>
      <c r="M5" s="5" t="s">
        <v>203</v>
      </c>
      <c r="N5" s="5" t="s">
        <v>203</v>
      </c>
      <c r="O5" s="5" t="s">
        <v>203</v>
      </c>
      <c r="P5" s="5" t="s">
        <v>203</v>
      </c>
      <c r="Q5" s="5" t="s">
        <v>203</v>
      </c>
      <c r="R5" s="5" t="s">
        <v>203</v>
      </c>
      <c r="S5" s="5" t="s">
        <v>203</v>
      </c>
    </row>
    <row r="6" spans="1:19" x14ac:dyDescent="0.25">
      <c r="A6" s="1" t="s">
        <v>128</v>
      </c>
      <c r="B6" s="2" t="s">
        <v>1266</v>
      </c>
      <c r="C6" s="12">
        <v>36220</v>
      </c>
      <c r="D6" s="12">
        <v>36224</v>
      </c>
      <c r="E6" s="2" t="s">
        <v>1431</v>
      </c>
      <c r="F6" s="6" t="s">
        <v>203</v>
      </c>
      <c r="G6" s="6">
        <v>62</v>
      </c>
      <c r="H6" s="6">
        <v>73</v>
      </c>
      <c r="I6" s="5" t="s">
        <v>203</v>
      </c>
      <c r="J6" s="5" t="s">
        <v>203</v>
      </c>
      <c r="K6" s="5" t="s">
        <v>203</v>
      </c>
      <c r="L6" s="5" t="s">
        <v>203</v>
      </c>
      <c r="M6" s="5" t="s">
        <v>203</v>
      </c>
      <c r="N6" s="5" t="s">
        <v>203</v>
      </c>
      <c r="O6" s="5" t="s">
        <v>203</v>
      </c>
      <c r="P6" s="5" t="s">
        <v>203</v>
      </c>
      <c r="Q6" s="5" t="s">
        <v>203</v>
      </c>
      <c r="R6" s="5" t="s">
        <v>203</v>
      </c>
      <c r="S6" s="5" t="s">
        <v>203</v>
      </c>
    </row>
    <row r="7" spans="1:19" x14ac:dyDescent="0.25">
      <c r="A7" s="1" t="s">
        <v>128</v>
      </c>
      <c r="B7" s="2" t="s">
        <v>1267</v>
      </c>
      <c r="C7" s="12">
        <v>36220</v>
      </c>
      <c r="D7" s="12">
        <v>36224</v>
      </c>
      <c r="E7" s="2" t="s">
        <v>1432</v>
      </c>
      <c r="F7" s="6" t="s">
        <v>203</v>
      </c>
      <c r="G7" s="6">
        <v>65</v>
      </c>
      <c r="H7" s="6">
        <v>72</v>
      </c>
      <c r="I7" s="5" t="s">
        <v>203</v>
      </c>
      <c r="J7" s="5" t="s">
        <v>203</v>
      </c>
      <c r="K7" s="5" t="s">
        <v>203</v>
      </c>
      <c r="L7" s="5" t="s">
        <v>203</v>
      </c>
      <c r="M7" s="5" t="s">
        <v>203</v>
      </c>
      <c r="N7" s="5" t="s">
        <v>203</v>
      </c>
      <c r="O7" s="5" t="s">
        <v>203</v>
      </c>
      <c r="P7" s="5" t="s">
        <v>203</v>
      </c>
      <c r="Q7" s="5" t="s">
        <v>203</v>
      </c>
      <c r="R7" s="5" t="s">
        <v>203</v>
      </c>
      <c r="S7" s="5" t="s">
        <v>203</v>
      </c>
    </row>
    <row r="8" spans="1:19" x14ac:dyDescent="0.25">
      <c r="A8" s="1" t="s">
        <v>127</v>
      </c>
      <c r="B8" s="16" t="s">
        <v>1331</v>
      </c>
      <c r="C8" s="17">
        <v>35691</v>
      </c>
      <c r="D8" s="17">
        <v>35691</v>
      </c>
      <c r="E8" s="16" t="s">
        <v>1430</v>
      </c>
      <c r="F8" s="6" t="s">
        <v>203</v>
      </c>
      <c r="G8" s="5" t="s">
        <v>203</v>
      </c>
      <c r="H8" s="5">
        <v>93.8</v>
      </c>
      <c r="I8" s="5" t="s">
        <v>203</v>
      </c>
      <c r="J8" s="5" t="s">
        <v>203</v>
      </c>
      <c r="K8" s="5" t="s">
        <v>203</v>
      </c>
      <c r="L8" s="5" t="s">
        <v>203</v>
      </c>
      <c r="M8" s="5" t="s">
        <v>203</v>
      </c>
      <c r="N8" s="5" t="s">
        <v>203</v>
      </c>
      <c r="O8" s="5" t="s">
        <v>203</v>
      </c>
      <c r="P8" s="5" t="s">
        <v>203</v>
      </c>
      <c r="Q8" s="5" t="s">
        <v>203</v>
      </c>
      <c r="R8" s="5" t="s">
        <v>203</v>
      </c>
      <c r="S8" s="5" t="s">
        <v>203</v>
      </c>
    </row>
    <row r="9" spans="1:19" x14ac:dyDescent="0.25">
      <c r="A9" s="1" t="s">
        <v>127</v>
      </c>
      <c r="B9" s="16" t="s">
        <v>1332</v>
      </c>
      <c r="C9" s="17">
        <v>35691</v>
      </c>
      <c r="D9" s="17">
        <v>35691</v>
      </c>
      <c r="E9" s="16" t="s">
        <v>1430</v>
      </c>
      <c r="F9" s="6" t="s">
        <v>203</v>
      </c>
      <c r="G9" s="5" t="s">
        <v>203</v>
      </c>
      <c r="H9" s="5">
        <v>92.5</v>
      </c>
      <c r="I9" s="5" t="s">
        <v>203</v>
      </c>
      <c r="J9" s="5" t="s">
        <v>203</v>
      </c>
      <c r="K9" s="5" t="s">
        <v>203</v>
      </c>
      <c r="L9" s="5" t="s">
        <v>203</v>
      </c>
      <c r="M9" s="5" t="s">
        <v>203</v>
      </c>
      <c r="N9" s="5" t="s">
        <v>203</v>
      </c>
      <c r="O9" s="5" t="s">
        <v>203</v>
      </c>
      <c r="P9" s="5" t="s">
        <v>203</v>
      </c>
      <c r="Q9" s="5" t="s">
        <v>203</v>
      </c>
      <c r="R9" s="5" t="s">
        <v>203</v>
      </c>
      <c r="S9" s="5" t="s">
        <v>203</v>
      </c>
    </row>
    <row r="10" spans="1:19" x14ac:dyDescent="0.25">
      <c r="A10" s="1" t="s">
        <v>127</v>
      </c>
      <c r="B10" s="16" t="s">
        <v>1333</v>
      </c>
      <c r="C10" s="17">
        <v>35691</v>
      </c>
      <c r="D10" s="17">
        <v>35691</v>
      </c>
      <c r="E10" s="16" t="s">
        <v>1430</v>
      </c>
      <c r="F10" s="6" t="s">
        <v>203</v>
      </c>
      <c r="G10" s="5" t="s">
        <v>203</v>
      </c>
      <c r="H10" s="5">
        <v>89.7</v>
      </c>
      <c r="I10" s="5" t="s">
        <v>203</v>
      </c>
      <c r="J10" s="5" t="s">
        <v>203</v>
      </c>
      <c r="K10" s="5" t="s">
        <v>203</v>
      </c>
      <c r="L10" s="5" t="s">
        <v>203</v>
      </c>
      <c r="M10" s="5" t="s">
        <v>203</v>
      </c>
      <c r="N10" s="5" t="s">
        <v>203</v>
      </c>
      <c r="O10" s="5" t="s">
        <v>203</v>
      </c>
      <c r="P10" s="5" t="s">
        <v>203</v>
      </c>
      <c r="Q10" s="5" t="s">
        <v>203</v>
      </c>
      <c r="R10" s="5" t="s">
        <v>203</v>
      </c>
      <c r="S10" s="5" t="s">
        <v>203</v>
      </c>
    </row>
    <row r="11" spans="1:19" x14ac:dyDescent="0.25">
      <c r="A11" s="1" t="s">
        <v>127</v>
      </c>
      <c r="B11" s="16" t="s">
        <v>1334</v>
      </c>
      <c r="C11" s="17">
        <v>35691</v>
      </c>
      <c r="D11" s="17">
        <v>35691</v>
      </c>
      <c r="E11" s="16" t="s">
        <v>1430</v>
      </c>
      <c r="F11" s="6" t="s">
        <v>203</v>
      </c>
      <c r="G11" s="5" t="s">
        <v>203</v>
      </c>
      <c r="H11" s="5">
        <v>96.9</v>
      </c>
      <c r="I11" s="5" t="s">
        <v>203</v>
      </c>
      <c r="J11" s="5" t="s">
        <v>203</v>
      </c>
      <c r="K11" s="5" t="s">
        <v>203</v>
      </c>
      <c r="L11" s="5" t="s">
        <v>203</v>
      </c>
      <c r="M11" s="5" t="s">
        <v>203</v>
      </c>
      <c r="N11" s="5" t="s">
        <v>203</v>
      </c>
      <c r="O11" s="5" t="s">
        <v>203</v>
      </c>
      <c r="P11" s="5" t="s">
        <v>203</v>
      </c>
      <c r="Q11" s="5" t="s">
        <v>203</v>
      </c>
      <c r="R11" s="5" t="s">
        <v>203</v>
      </c>
      <c r="S11" s="5" t="s">
        <v>203</v>
      </c>
    </row>
    <row r="12" spans="1:19" x14ac:dyDescent="0.25">
      <c r="A12" s="1" t="s">
        <v>127</v>
      </c>
      <c r="B12" s="16" t="s">
        <v>1335</v>
      </c>
      <c r="C12" s="17">
        <v>35691</v>
      </c>
      <c r="D12" s="17">
        <v>35691</v>
      </c>
      <c r="E12" s="16" t="s">
        <v>1430</v>
      </c>
      <c r="F12" s="6" t="s">
        <v>203</v>
      </c>
      <c r="G12" s="5" t="s">
        <v>203</v>
      </c>
      <c r="H12" s="5">
        <v>100.5</v>
      </c>
      <c r="I12" s="5" t="s">
        <v>203</v>
      </c>
      <c r="J12" s="5" t="s">
        <v>203</v>
      </c>
      <c r="K12" s="5" t="s">
        <v>203</v>
      </c>
      <c r="L12" s="5" t="s">
        <v>203</v>
      </c>
      <c r="M12" s="5" t="s">
        <v>203</v>
      </c>
      <c r="N12" s="5" t="s">
        <v>203</v>
      </c>
      <c r="O12" s="5" t="s">
        <v>203</v>
      </c>
      <c r="P12" s="5" t="s">
        <v>203</v>
      </c>
      <c r="Q12" s="5" t="s">
        <v>203</v>
      </c>
      <c r="R12" s="5" t="s">
        <v>203</v>
      </c>
      <c r="S12" s="5" t="s">
        <v>203</v>
      </c>
    </row>
    <row r="13" spans="1:19" x14ac:dyDescent="0.25">
      <c r="A13" s="1" t="s">
        <v>127</v>
      </c>
      <c r="B13" s="16" t="s">
        <v>1336</v>
      </c>
      <c r="C13" s="17">
        <v>35691</v>
      </c>
      <c r="D13" s="17">
        <v>35691</v>
      </c>
      <c r="E13" s="16" t="s">
        <v>1430</v>
      </c>
      <c r="F13" s="6" t="s">
        <v>203</v>
      </c>
      <c r="G13" s="5" t="s">
        <v>203</v>
      </c>
      <c r="H13" s="5">
        <v>89.5</v>
      </c>
      <c r="I13" s="5" t="s">
        <v>203</v>
      </c>
      <c r="J13" s="5" t="s">
        <v>203</v>
      </c>
      <c r="K13" s="5" t="s">
        <v>203</v>
      </c>
      <c r="L13" s="5" t="s">
        <v>203</v>
      </c>
      <c r="M13" s="5" t="s">
        <v>203</v>
      </c>
      <c r="N13" s="5" t="s">
        <v>203</v>
      </c>
      <c r="O13" s="5" t="s">
        <v>203</v>
      </c>
      <c r="P13" s="5" t="s">
        <v>203</v>
      </c>
      <c r="Q13" s="5" t="s">
        <v>203</v>
      </c>
      <c r="R13" s="5" t="s">
        <v>203</v>
      </c>
      <c r="S13" s="5" t="s">
        <v>203</v>
      </c>
    </row>
    <row r="14" spans="1:19" x14ac:dyDescent="0.25">
      <c r="A14" s="1" t="s">
        <v>127</v>
      </c>
      <c r="B14" s="16" t="s">
        <v>1337</v>
      </c>
      <c r="C14" s="17">
        <v>35691</v>
      </c>
      <c r="D14" s="17">
        <v>35691</v>
      </c>
      <c r="E14" s="16" t="s">
        <v>1430</v>
      </c>
      <c r="F14" s="6" t="s">
        <v>203</v>
      </c>
      <c r="G14" s="5" t="s">
        <v>203</v>
      </c>
      <c r="H14" s="5">
        <v>88.5</v>
      </c>
      <c r="I14" s="5" t="s">
        <v>203</v>
      </c>
      <c r="J14" s="5" t="s">
        <v>203</v>
      </c>
      <c r="K14" s="5" t="s">
        <v>203</v>
      </c>
      <c r="L14" s="5" t="s">
        <v>203</v>
      </c>
      <c r="M14" s="5" t="s">
        <v>203</v>
      </c>
      <c r="N14" s="5" t="s">
        <v>203</v>
      </c>
      <c r="O14" s="5" t="s">
        <v>203</v>
      </c>
      <c r="P14" s="5" t="s">
        <v>203</v>
      </c>
      <c r="Q14" s="5" t="s">
        <v>203</v>
      </c>
      <c r="R14" s="5" t="s">
        <v>203</v>
      </c>
      <c r="S14" s="5" t="s">
        <v>203</v>
      </c>
    </row>
    <row r="15" spans="1:19" x14ac:dyDescent="0.25">
      <c r="A15" s="1" t="s">
        <v>127</v>
      </c>
      <c r="B15" s="16" t="s">
        <v>1338</v>
      </c>
      <c r="C15" s="17">
        <v>35691</v>
      </c>
      <c r="D15" s="17">
        <v>35691</v>
      </c>
      <c r="E15" s="16" t="s">
        <v>1430</v>
      </c>
      <c r="F15" s="6" t="s">
        <v>203</v>
      </c>
      <c r="G15" s="5" t="s">
        <v>203</v>
      </c>
      <c r="H15" s="5">
        <v>94.5</v>
      </c>
      <c r="I15" s="5" t="s">
        <v>203</v>
      </c>
      <c r="J15" s="5" t="s">
        <v>203</v>
      </c>
      <c r="K15" s="5" t="s">
        <v>203</v>
      </c>
      <c r="L15" s="5" t="s">
        <v>203</v>
      </c>
      <c r="M15" s="5" t="s">
        <v>203</v>
      </c>
      <c r="N15" s="5" t="s">
        <v>203</v>
      </c>
      <c r="O15" s="5" t="s">
        <v>203</v>
      </c>
      <c r="P15" s="5" t="s">
        <v>203</v>
      </c>
      <c r="Q15" s="5" t="s">
        <v>203</v>
      </c>
      <c r="R15" s="5" t="s">
        <v>203</v>
      </c>
      <c r="S15" s="5" t="s">
        <v>203</v>
      </c>
    </row>
    <row r="16" spans="1:19" x14ac:dyDescent="0.25">
      <c r="A16" s="1" t="s">
        <v>127</v>
      </c>
      <c r="B16" s="16" t="s">
        <v>1339</v>
      </c>
      <c r="C16" s="17">
        <v>35691</v>
      </c>
      <c r="D16" s="17">
        <v>35691</v>
      </c>
      <c r="E16" s="16" t="s">
        <v>1430</v>
      </c>
      <c r="F16" s="6" t="s">
        <v>203</v>
      </c>
      <c r="G16" s="5" t="s">
        <v>203</v>
      </c>
      <c r="H16" s="5">
        <v>90.5</v>
      </c>
      <c r="I16" s="5" t="s">
        <v>203</v>
      </c>
      <c r="J16" s="5" t="s">
        <v>203</v>
      </c>
      <c r="K16" s="5" t="s">
        <v>203</v>
      </c>
      <c r="L16" s="5" t="s">
        <v>203</v>
      </c>
      <c r="M16" s="5" t="s">
        <v>203</v>
      </c>
      <c r="N16" s="5" t="s">
        <v>203</v>
      </c>
      <c r="O16" s="5" t="s">
        <v>203</v>
      </c>
      <c r="P16" s="5" t="s">
        <v>203</v>
      </c>
      <c r="Q16" s="5" t="s">
        <v>203</v>
      </c>
      <c r="R16" s="5" t="s">
        <v>203</v>
      </c>
      <c r="S16" s="5" t="s">
        <v>203</v>
      </c>
    </row>
    <row r="17" spans="1:19" x14ac:dyDescent="0.25">
      <c r="A17" s="1" t="s">
        <v>127</v>
      </c>
      <c r="B17" s="16" t="s">
        <v>1340</v>
      </c>
      <c r="C17" s="17">
        <v>35691</v>
      </c>
      <c r="D17" s="17">
        <v>35691</v>
      </c>
      <c r="E17" s="16" t="s">
        <v>1430</v>
      </c>
      <c r="F17" s="6" t="s">
        <v>203</v>
      </c>
      <c r="G17" s="5" t="s">
        <v>203</v>
      </c>
      <c r="H17" s="5">
        <v>91.6</v>
      </c>
      <c r="I17" s="5" t="s">
        <v>203</v>
      </c>
      <c r="J17" s="5" t="s">
        <v>203</v>
      </c>
      <c r="K17" s="5" t="s">
        <v>203</v>
      </c>
      <c r="L17" s="5" t="s">
        <v>203</v>
      </c>
      <c r="M17" s="5" t="s">
        <v>203</v>
      </c>
      <c r="N17" s="5" t="s">
        <v>203</v>
      </c>
      <c r="O17" s="5" t="s">
        <v>203</v>
      </c>
      <c r="P17" s="5" t="s">
        <v>203</v>
      </c>
      <c r="Q17" s="5" t="s">
        <v>203</v>
      </c>
      <c r="R17" s="5" t="s">
        <v>203</v>
      </c>
      <c r="S17" s="5" t="s">
        <v>203</v>
      </c>
    </row>
    <row r="18" spans="1:19" x14ac:dyDescent="0.25">
      <c r="A18" s="1" t="s">
        <v>127</v>
      </c>
      <c r="B18" s="16" t="s">
        <v>1341</v>
      </c>
      <c r="C18" s="17">
        <v>35691</v>
      </c>
      <c r="D18" s="17">
        <v>35691</v>
      </c>
      <c r="E18" s="16" t="s">
        <v>1430</v>
      </c>
      <c r="F18" s="6" t="s">
        <v>203</v>
      </c>
      <c r="G18" s="5" t="s">
        <v>203</v>
      </c>
      <c r="H18" s="5">
        <v>113.9</v>
      </c>
      <c r="I18" s="5" t="s">
        <v>203</v>
      </c>
      <c r="J18" s="5" t="s">
        <v>203</v>
      </c>
      <c r="K18" s="5" t="s">
        <v>203</v>
      </c>
      <c r="L18" s="5" t="s">
        <v>203</v>
      </c>
      <c r="M18" s="5" t="s">
        <v>203</v>
      </c>
      <c r="N18" s="5" t="s">
        <v>203</v>
      </c>
      <c r="O18" s="5" t="s">
        <v>203</v>
      </c>
      <c r="P18" s="5" t="s">
        <v>203</v>
      </c>
      <c r="Q18" s="5" t="s">
        <v>203</v>
      </c>
      <c r="R18" s="5" t="s">
        <v>203</v>
      </c>
      <c r="S18" s="5" t="s">
        <v>203</v>
      </c>
    </row>
    <row r="19" spans="1:19" x14ac:dyDescent="0.25">
      <c r="A19" s="1" t="s">
        <v>127</v>
      </c>
      <c r="B19" s="16" t="s">
        <v>1342</v>
      </c>
      <c r="C19" s="17">
        <v>35691</v>
      </c>
      <c r="D19" s="17">
        <v>35691</v>
      </c>
      <c r="E19" s="16" t="s">
        <v>1430</v>
      </c>
      <c r="F19" s="6" t="s">
        <v>203</v>
      </c>
      <c r="G19" s="5" t="s">
        <v>203</v>
      </c>
      <c r="H19" s="5">
        <v>91.9</v>
      </c>
      <c r="I19" s="5" t="s">
        <v>203</v>
      </c>
      <c r="J19" s="5" t="s">
        <v>203</v>
      </c>
      <c r="K19" s="5" t="s">
        <v>203</v>
      </c>
      <c r="L19" s="5" t="s">
        <v>203</v>
      </c>
      <c r="M19" s="5" t="s">
        <v>203</v>
      </c>
      <c r="N19" s="5" t="s">
        <v>203</v>
      </c>
      <c r="O19" s="5" t="s">
        <v>203</v>
      </c>
      <c r="P19" s="5" t="s">
        <v>203</v>
      </c>
      <c r="Q19" s="5" t="s">
        <v>203</v>
      </c>
      <c r="R19" s="5" t="s">
        <v>203</v>
      </c>
      <c r="S19" s="5" t="s">
        <v>203</v>
      </c>
    </row>
    <row r="20" spans="1:19" x14ac:dyDescent="0.25">
      <c r="A20" s="1" t="s">
        <v>127</v>
      </c>
      <c r="B20" s="16" t="s">
        <v>1343</v>
      </c>
      <c r="C20" s="17">
        <v>35691</v>
      </c>
      <c r="D20" s="17">
        <v>35691</v>
      </c>
      <c r="E20" s="16" t="s">
        <v>1430</v>
      </c>
      <c r="F20" s="6" t="s">
        <v>203</v>
      </c>
      <c r="G20" s="5" t="s">
        <v>203</v>
      </c>
      <c r="H20" s="2">
        <v>92.5</v>
      </c>
      <c r="I20" s="5" t="s">
        <v>203</v>
      </c>
      <c r="J20" s="5" t="s">
        <v>203</v>
      </c>
      <c r="K20" s="5" t="s">
        <v>203</v>
      </c>
      <c r="L20" s="5" t="s">
        <v>203</v>
      </c>
      <c r="M20" s="5" t="s">
        <v>203</v>
      </c>
      <c r="N20" s="5" t="s">
        <v>203</v>
      </c>
      <c r="O20" s="5" t="s">
        <v>203</v>
      </c>
      <c r="P20" s="5" t="s">
        <v>203</v>
      </c>
      <c r="Q20" s="5" t="s">
        <v>203</v>
      </c>
      <c r="R20" s="5" t="s">
        <v>203</v>
      </c>
      <c r="S20" s="5" t="s">
        <v>203</v>
      </c>
    </row>
    <row r="21" spans="1:19" x14ac:dyDescent="0.25">
      <c r="A21" s="1" t="s">
        <v>126</v>
      </c>
      <c r="B21" s="2" t="s">
        <v>1326</v>
      </c>
      <c r="C21" s="17">
        <v>35818</v>
      </c>
      <c r="D21" s="17">
        <v>35818</v>
      </c>
      <c r="E21" s="16" t="s">
        <v>1325</v>
      </c>
      <c r="F21" s="6" t="s">
        <v>203</v>
      </c>
      <c r="G21" s="5" t="s">
        <v>203</v>
      </c>
      <c r="H21" s="5" t="s">
        <v>203</v>
      </c>
      <c r="I21" s="5" t="s">
        <v>203</v>
      </c>
      <c r="J21" s="5" t="s">
        <v>203</v>
      </c>
      <c r="K21" s="5" t="s">
        <v>203</v>
      </c>
      <c r="L21" s="5">
        <v>93.2</v>
      </c>
      <c r="M21" s="11">
        <f t="shared" ref="M21:M28" si="0">10^((L21-90)/16.61)*100</f>
        <v>155.83141961827008</v>
      </c>
      <c r="N21" s="5" t="s">
        <v>203</v>
      </c>
      <c r="O21" s="5" t="s">
        <v>203</v>
      </c>
      <c r="P21" s="5" t="s">
        <v>203</v>
      </c>
      <c r="Q21" s="5" t="s">
        <v>203</v>
      </c>
      <c r="R21" s="5">
        <v>97.9</v>
      </c>
      <c r="S21" s="11">
        <f t="shared" ref="S21:S28" si="1">10^((R21-85)/10)*100</f>
        <v>1949.8445997580482</v>
      </c>
    </row>
    <row r="22" spans="1:19" x14ac:dyDescent="0.25">
      <c r="A22" s="1" t="s">
        <v>126</v>
      </c>
      <c r="B22" s="2" t="s">
        <v>1326</v>
      </c>
      <c r="C22" s="17">
        <v>35818</v>
      </c>
      <c r="D22" s="17">
        <v>35818</v>
      </c>
      <c r="E22" s="16" t="s">
        <v>1325</v>
      </c>
      <c r="F22" s="6" t="s">
        <v>203</v>
      </c>
      <c r="G22" s="5" t="s">
        <v>203</v>
      </c>
      <c r="H22" s="5" t="s">
        <v>203</v>
      </c>
      <c r="I22" s="5" t="s">
        <v>203</v>
      </c>
      <c r="J22" s="5" t="s">
        <v>203</v>
      </c>
      <c r="K22" s="5" t="s">
        <v>203</v>
      </c>
      <c r="L22" s="5">
        <v>91.7</v>
      </c>
      <c r="M22" s="11">
        <f t="shared" si="0"/>
        <v>126.57501372256247</v>
      </c>
      <c r="N22" s="5" t="s">
        <v>203</v>
      </c>
      <c r="O22" s="5" t="s">
        <v>203</v>
      </c>
      <c r="P22" s="5" t="s">
        <v>203</v>
      </c>
      <c r="Q22" s="5" t="s">
        <v>203</v>
      </c>
      <c r="R22" s="5">
        <v>96.7</v>
      </c>
      <c r="S22" s="11">
        <f t="shared" si="1"/>
        <v>1479.1083881682093</v>
      </c>
    </row>
    <row r="23" spans="1:19" x14ac:dyDescent="0.25">
      <c r="A23" s="1" t="s">
        <v>126</v>
      </c>
      <c r="B23" s="2" t="s">
        <v>1327</v>
      </c>
      <c r="C23" s="17">
        <v>35818</v>
      </c>
      <c r="D23" s="17">
        <v>35818</v>
      </c>
      <c r="E23" s="16" t="s">
        <v>1325</v>
      </c>
      <c r="F23" s="6" t="s">
        <v>203</v>
      </c>
      <c r="G23" s="5" t="s">
        <v>203</v>
      </c>
      <c r="H23" s="5" t="s">
        <v>203</v>
      </c>
      <c r="I23" s="5" t="s">
        <v>203</v>
      </c>
      <c r="J23" s="5" t="s">
        <v>203</v>
      </c>
      <c r="K23" s="5" t="s">
        <v>203</v>
      </c>
      <c r="L23" s="5">
        <v>93.7</v>
      </c>
      <c r="M23" s="11">
        <f t="shared" si="0"/>
        <v>167.01572959800811</v>
      </c>
      <c r="N23" s="5" t="s">
        <v>203</v>
      </c>
      <c r="O23" s="5" t="s">
        <v>203</v>
      </c>
      <c r="P23" s="5" t="s">
        <v>203</v>
      </c>
      <c r="Q23" s="5" t="s">
        <v>203</v>
      </c>
      <c r="R23" s="5">
        <v>98.4</v>
      </c>
      <c r="S23" s="11">
        <f t="shared" si="1"/>
        <v>2187.7616239495555</v>
      </c>
    </row>
    <row r="24" spans="1:19" x14ac:dyDescent="0.25">
      <c r="A24" s="1" t="s">
        <v>126</v>
      </c>
      <c r="B24" s="2" t="s">
        <v>1327</v>
      </c>
      <c r="C24" s="17">
        <v>35818</v>
      </c>
      <c r="D24" s="17">
        <v>35818</v>
      </c>
      <c r="E24" s="16" t="s">
        <v>1325</v>
      </c>
      <c r="F24" s="6" t="s">
        <v>203</v>
      </c>
      <c r="G24" s="5" t="s">
        <v>203</v>
      </c>
      <c r="H24" s="5" t="s">
        <v>203</v>
      </c>
      <c r="I24" s="5" t="s">
        <v>203</v>
      </c>
      <c r="J24" s="5" t="s">
        <v>203</v>
      </c>
      <c r="K24" s="5" t="s">
        <v>203</v>
      </c>
      <c r="L24" s="5">
        <v>95.1</v>
      </c>
      <c r="M24" s="11">
        <f t="shared" si="0"/>
        <v>202.78879259164574</v>
      </c>
      <c r="N24" s="5" t="s">
        <v>203</v>
      </c>
      <c r="O24" s="5" t="s">
        <v>203</v>
      </c>
      <c r="P24" s="5" t="s">
        <v>203</v>
      </c>
      <c r="Q24" s="5" t="s">
        <v>203</v>
      </c>
      <c r="R24" s="5">
        <v>99.5</v>
      </c>
      <c r="S24" s="11">
        <f t="shared" si="1"/>
        <v>2818.3829312644548</v>
      </c>
    </row>
    <row r="25" spans="1:19" x14ac:dyDescent="0.25">
      <c r="A25" s="1" t="s">
        <v>126</v>
      </c>
      <c r="B25" s="2" t="s">
        <v>1328</v>
      </c>
      <c r="C25" s="17">
        <v>35819</v>
      </c>
      <c r="D25" s="17">
        <v>35819</v>
      </c>
      <c r="E25" s="16" t="s">
        <v>1325</v>
      </c>
      <c r="F25" s="6" t="s">
        <v>203</v>
      </c>
      <c r="G25" s="5" t="s">
        <v>203</v>
      </c>
      <c r="H25" s="5" t="s">
        <v>203</v>
      </c>
      <c r="I25" s="5" t="s">
        <v>203</v>
      </c>
      <c r="J25" s="5" t="s">
        <v>203</v>
      </c>
      <c r="K25" s="5" t="s">
        <v>203</v>
      </c>
      <c r="L25" s="11">
        <v>93</v>
      </c>
      <c r="M25" s="11">
        <f t="shared" si="0"/>
        <v>151.57029221589639</v>
      </c>
      <c r="N25" s="5" t="s">
        <v>203</v>
      </c>
      <c r="O25" s="5" t="s">
        <v>203</v>
      </c>
      <c r="P25" s="5" t="s">
        <v>203</v>
      </c>
      <c r="Q25" s="5" t="s">
        <v>203</v>
      </c>
      <c r="R25" s="5">
        <v>97.5</v>
      </c>
      <c r="S25" s="11">
        <f t="shared" si="1"/>
        <v>1778.2794100389235</v>
      </c>
    </row>
    <row r="26" spans="1:19" x14ac:dyDescent="0.25">
      <c r="A26" s="1" t="s">
        <v>126</v>
      </c>
      <c r="B26" s="2" t="s">
        <v>1328</v>
      </c>
      <c r="C26" s="17">
        <v>35819</v>
      </c>
      <c r="D26" s="17">
        <v>35819</v>
      </c>
      <c r="E26" s="16" t="s">
        <v>1325</v>
      </c>
      <c r="F26" s="6" t="s">
        <v>203</v>
      </c>
      <c r="G26" s="5" t="s">
        <v>203</v>
      </c>
      <c r="H26" s="5" t="s">
        <v>203</v>
      </c>
      <c r="I26" s="5" t="s">
        <v>203</v>
      </c>
      <c r="J26" s="5" t="s">
        <v>203</v>
      </c>
      <c r="K26" s="5" t="s">
        <v>203</v>
      </c>
      <c r="L26" s="11">
        <v>93.4</v>
      </c>
      <c r="M26" s="11">
        <f t="shared" si="0"/>
        <v>160.21234098866881</v>
      </c>
      <c r="N26" s="5" t="s">
        <v>203</v>
      </c>
      <c r="O26" s="5" t="s">
        <v>203</v>
      </c>
      <c r="P26" s="5" t="s">
        <v>203</v>
      </c>
      <c r="Q26" s="5" t="s">
        <v>203</v>
      </c>
      <c r="R26" s="5">
        <v>97.6</v>
      </c>
      <c r="S26" s="11">
        <f t="shared" si="1"/>
        <v>1819.700858609981</v>
      </c>
    </row>
    <row r="27" spans="1:19" x14ac:dyDescent="0.25">
      <c r="A27" s="1" t="s">
        <v>126</v>
      </c>
      <c r="B27" s="2" t="s">
        <v>1329</v>
      </c>
      <c r="C27" s="17">
        <v>35819</v>
      </c>
      <c r="D27" s="17">
        <v>35819</v>
      </c>
      <c r="E27" s="16" t="s">
        <v>1325</v>
      </c>
      <c r="F27" s="6" t="s">
        <v>203</v>
      </c>
      <c r="G27" s="5" t="s">
        <v>203</v>
      </c>
      <c r="H27" s="5" t="s">
        <v>203</v>
      </c>
      <c r="I27" s="5" t="s">
        <v>203</v>
      </c>
      <c r="J27" s="5" t="s">
        <v>203</v>
      </c>
      <c r="K27" s="5" t="s">
        <v>203</v>
      </c>
      <c r="L27" s="11">
        <v>93.9</v>
      </c>
      <c r="M27" s="11">
        <f t="shared" si="0"/>
        <v>171.71107781970181</v>
      </c>
      <c r="N27" s="5" t="s">
        <v>203</v>
      </c>
      <c r="O27" s="5" t="s">
        <v>203</v>
      </c>
      <c r="P27" s="5" t="s">
        <v>203</v>
      </c>
      <c r="Q27" s="5" t="s">
        <v>203</v>
      </c>
      <c r="R27" s="5">
        <v>99.3</v>
      </c>
      <c r="S27" s="11">
        <f t="shared" si="1"/>
        <v>2691.5348039269147</v>
      </c>
    </row>
    <row r="28" spans="1:19" x14ac:dyDescent="0.25">
      <c r="A28" s="1" t="s">
        <v>126</v>
      </c>
      <c r="B28" s="2" t="s">
        <v>1329</v>
      </c>
      <c r="C28" s="17">
        <v>35819</v>
      </c>
      <c r="D28" s="17">
        <v>35819</v>
      </c>
      <c r="E28" s="16" t="s">
        <v>1325</v>
      </c>
      <c r="F28" s="6" t="s">
        <v>203</v>
      </c>
      <c r="G28" s="5" t="s">
        <v>203</v>
      </c>
      <c r="H28" s="5" t="s">
        <v>203</v>
      </c>
      <c r="I28" s="5" t="s">
        <v>203</v>
      </c>
      <c r="J28" s="5" t="s">
        <v>203</v>
      </c>
      <c r="K28" s="5" t="s">
        <v>203</v>
      </c>
      <c r="L28" s="11">
        <v>93.5</v>
      </c>
      <c r="M28" s="11">
        <f t="shared" si="0"/>
        <v>162.44877317958588</v>
      </c>
      <c r="N28" s="5" t="s">
        <v>203</v>
      </c>
      <c r="O28" s="5" t="s">
        <v>203</v>
      </c>
      <c r="P28" s="5" t="s">
        <v>203</v>
      </c>
      <c r="Q28" s="5" t="s">
        <v>203</v>
      </c>
      <c r="R28" s="5">
        <v>98.3</v>
      </c>
      <c r="S28" s="11">
        <f t="shared" si="1"/>
        <v>2137.9620895022308</v>
      </c>
    </row>
    <row r="29" spans="1:19" x14ac:dyDescent="0.25">
      <c r="A29" s="1" t="s">
        <v>124</v>
      </c>
      <c r="B29" s="2" t="s">
        <v>1242</v>
      </c>
      <c r="C29" s="17">
        <v>36074</v>
      </c>
      <c r="D29" s="17">
        <v>36076</v>
      </c>
      <c r="E29" s="2" t="s">
        <v>1317</v>
      </c>
      <c r="F29" s="6" t="s">
        <v>203</v>
      </c>
      <c r="G29" s="2" t="s">
        <v>203</v>
      </c>
      <c r="H29" s="6">
        <v>80</v>
      </c>
      <c r="I29" s="5" t="s">
        <v>203</v>
      </c>
      <c r="J29" s="5" t="s">
        <v>203</v>
      </c>
      <c r="K29" s="5" t="s">
        <v>203</v>
      </c>
      <c r="L29" s="5" t="s">
        <v>203</v>
      </c>
      <c r="M29" s="5" t="s">
        <v>203</v>
      </c>
      <c r="N29" s="5" t="s">
        <v>203</v>
      </c>
      <c r="O29" s="5" t="s">
        <v>203</v>
      </c>
      <c r="P29" s="5" t="s">
        <v>203</v>
      </c>
      <c r="Q29" s="5" t="s">
        <v>203</v>
      </c>
      <c r="R29" s="5" t="s">
        <v>203</v>
      </c>
      <c r="S29" s="5" t="s">
        <v>203</v>
      </c>
    </row>
    <row r="30" spans="1:19" x14ac:dyDescent="0.25">
      <c r="A30" s="1" t="s">
        <v>124</v>
      </c>
      <c r="B30" s="2" t="s">
        <v>1243</v>
      </c>
      <c r="C30" s="17">
        <v>36074</v>
      </c>
      <c r="D30" s="17">
        <v>36076</v>
      </c>
      <c r="E30" s="2" t="s">
        <v>1317</v>
      </c>
      <c r="F30" s="6" t="s">
        <v>203</v>
      </c>
      <c r="G30" s="2" t="s">
        <v>203</v>
      </c>
      <c r="H30" s="6">
        <v>72</v>
      </c>
      <c r="I30" s="5" t="s">
        <v>203</v>
      </c>
      <c r="J30" s="5" t="s">
        <v>203</v>
      </c>
      <c r="K30" s="5" t="s">
        <v>203</v>
      </c>
      <c r="L30" s="5" t="s">
        <v>203</v>
      </c>
      <c r="M30" s="5" t="s">
        <v>203</v>
      </c>
      <c r="N30" s="5" t="s">
        <v>203</v>
      </c>
      <c r="O30" s="5" t="s">
        <v>203</v>
      </c>
      <c r="P30" s="5" t="s">
        <v>203</v>
      </c>
      <c r="Q30" s="5" t="s">
        <v>203</v>
      </c>
      <c r="R30" s="5" t="s">
        <v>203</v>
      </c>
      <c r="S30" s="5" t="s">
        <v>203</v>
      </c>
    </row>
    <row r="31" spans="1:19" x14ac:dyDescent="0.25">
      <c r="A31" s="1" t="s">
        <v>124</v>
      </c>
      <c r="B31" s="2" t="s">
        <v>1244</v>
      </c>
      <c r="C31" s="17">
        <v>36074</v>
      </c>
      <c r="D31" s="17">
        <v>36076</v>
      </c>
      <c r="E31" s="2" t="s">
        <v>1317</v>
      </c>
      <c r="F31" s="6" t="s">
        <v>203</v>
      </c>
      <c r="G31" s="6">
        <v>85</v>
      </c>
      <c r="H31" s="6">
        <v>88</v>
      </c>
      <c r="I31" s="5" t="s">
        <v>203</v>
      </c>
      <c r="J31" s="5" t="s">
        <v>203</v>
      </c>
      <c r="K31" s="5" t="s">
        <v>203</v>
      </c>
      <c r="L31" s="5" t="s">
        <v>203</v>
      </c>
      <c r="M31" s="5" t="s">
        <v>203</v>
      </c>
      <c r="N31" s="5" t="s">
        <v>203</v>
      </c>
      <c r="O31" s="5" t="s">
        <v>203</v>
      </c>
      <c r="P31" s="5" t="s">
        <v>203</v>
      </c>
      <c r="Q31" s="5" t="s">
        <v>203</v>
      </c>
      <c r="R31" s="5" t="s">
        <v>203</v>
      </c>
      <c r="S31" s="5" t="s">
        <v>203</v>
      </c>
    </row>
    <row r="32" spans="1:19" x14ac:dyDescent="0.25">
      <c r="A32" s="1" t="s">
        <v>124</v>
      </c>
      <c r="B32" s="2" t="s">
        <v>1316</v>
      </c>
      <c r="C32" s="17">
        <v>36074</v>
      </c>
      <c r="D32" s="17">
        <v>36076</v>
      </c>
      <c r="E32" s="2" t="s">
        <v>1317</v>
      </c>
      <c r="F32" s="6" t="s">
        <v>203</v>
      </c>
      <c r="G32" s="6" t="s">
        <v>203</v>
      </c>
      <c r="H32" s="6">
        <v>95</v>
      </c>
      <c r="I32" s="5" t="s">
        <v>203</v>
      </c>
      <c r="J32" s="5" t="s">
        <v>203</v>
      </c>
      <c r="K32" s="5" t="s">
        <v>203</v>
      </c>
      <c r="L32" s="5" t="s">
        <v>203</v>
      </c>
      <c r="M32" s="5" t="s">
        <v>203</v>
      </c>
      <c r="N32" s="5" t="s">
        <v>203</v>
      </c>
      <c r="O32" s="5" t="s">
        <v>203</v>
      </c>
      <c r="P32" s="5" t="s">
        <v>203</v>
      </c>
      <c r="Q32" s="5" t="s">
        <v>203</v>
      </c>
      <c r="R32" s="5" t="s">
        <v>203</v>
      </c>
      <c r="S32" s="5" t="s">
        <v>203</v>
      </c>
    </row>
    <row r="33" spans="1:19" x14ac:dyDescent="0.25">
      <c r="A33" s="1" t="s">
        <v>123</v>
      </c>
      <c r="B33" s="5" t="s">
        <v>1239</v>
      </c>
      <c r="C33" s="17">
        <v>36032</v>
      </c>
      <c r="D33" s="17">
        <v>36032</v>
      </c>
      <c r="E33" s="2" t="s">
        <v>1301</v>
      </c>
      <c r="F33" s="6" t="s">
        <v>203</v>
      </c>
      <c r="G33" s="6" t="s">
        <v>203</v>
      </c>
      <c r="H33" s="6">
        <v>82</v>
      </c>
      <c r="I33" s="5" t="s">
        <v>203</v>
      </c>
      <c r="J33" s="5" t="s">
        <v>203</v>
      </c>
      <c r="K33" s="5" t="s">
        <v>203</v>
      </c>
      <c r="L33" s="5" t="s">
        <v>203</v>
      </c>
      <c r="M33" s="5" t="s">
        <v>203</v>
      </c>
      <c r="N33" s="5" t="s">
        <v>203</v>
      </c>
      <c r="O33" s="5" t="s">
        <v>203</v>
      </c>
      <c r="P33" s="5" t="s">
        <v>203</v>
      </c>
      <c r="Q33" s="5" t="s">
        <v>203</v>
      </c>
      <c r="R33" s="5" t="s">
        <v>203</v>
      </c>
      <c r="S33" s="5" t="s">
        <v>203</v>
      </c>
    </row>
    <row r="34" spans="1:19" x14ac:dyDescent="0.25">
      <c r="A34" s="1" t="s">
        <v>123</v>
      </c>
      <c r="B34" s="5" t="s">
        <v>1302</v>
      </c>
      <c r="C34" s="17">
        <v>36032</v>
      </c>
      <c r="D34" s="17">
        <v>36032</v>
      </c>
      <c r="E34" s="2" t="s">
        <v>1301</v>
      </c>
      <c r="F34" s="6" t="s">
        <v>203</v>
      </c>
      <c r="G34" s="6">
        <v>86</v>
      </c>
      <c r="H34" s="6">
        <v>89</v>
      </c>
      <c r="I34" s="5" t="s">
        <v>203</v>
      </c>
      <c r="J34" s="5" t="s">
        <v>203</v>
      </c>
      <c r="K34" s="5" t="s">
        <v>203</v>
      </c>
      <c r="L34" s="5" t="s">
        <v>203</v>
      </c>
      <c r="M34" s="5" t="s">
        <v>203</v>
      </c>
      <c r="N34" s="5" t="s">
        <v>203</v>
      </c>
      <c r="O34" s="5" t="s">
        <v>203</v>
      </c>
      <c r="P34" s="5" t="s">
        <v>203</v>
      </c>
      <c r="Q34" s="5" t="s">
        <v>203</v>
      </c>
      <c r="R34" s="5" t="s">
        <v>203</v>
      </c>
      <c r="S34" s="5" t="s">
        <v>203</v>
      </c>
    </row>
    <row r="35" spans="1:19" x14ac:dyDescent="0.25">
      <c r="A35" s="1" t="s">
        <v>123</v>
      </c>
      <c r="B35" s="5" t="s">
        <v>1303</v>
      </c>
      <c r="C35" s="17">
        <v>36032</v>
      </c>
      <c r="D35" s="17">
        <v>36032</v>
      </c>
      <c r="E35" s="2" t="s">
        <v>1301</v>
      </c>
      <c r="F35" s="6" t="s">
        <v>203</v>
      </c>
      <c r="G35" s="6" t="s">
        <v>203</v>
      </c>
      <c r="H35" s="6">
        <v>83</v>
      </c>
      <c r="I35" s="5" t="s">
        <v>203</v>
      </c>
      <c r="J35" s="5" t="s">
        <v>203</v>
      </c>
      <c r="K35" s="5" t="s">
        <v>203</v>
      </c>
      <c r="L35" s="5" t="s">
        <v>203</v>
      </c>
      <c r="M35" s="5" t="s">
        <v>203</v>
      </c>
      <c r="N35" s="5" t="s">
        <v>203</v>
      </c>
      <c r="O35" s="5" t="s">
        <v>203</v>
      </c>
      <c r="P35" s="5" t="s">
        <v>203</v>
      </c>
      <c r="Q35" s="5" t="s">
        <v>203</v>
      </c>
      <c r="R35" s="5" t="s">
        <v>203</v>
      </c>
      <c r="S35" s="5" t="s">
        <v>203</v>
      </c>
    </row>
    <row r="36" spans="1:19" x14ac:dyDescent="0.25">
      <c r="A36" s="1" t="s">
        <v>123</v>
      </c>
      <c r="B36" s="5" t="s">
        <v>1303</v>
      </c>
      <c r="C36" s="17">
        <v>36032</v>
      </c>
      <c r="D36" s="17">
        <v>36032</v>
      </c>
      <c r="E36" s="2" t="s">
        <v>1301</v>
      </c>
      <c r="F36" s="6" t="s">
        <v>203</v>
      </c>
      <c r="G36" s="6">
        <v>87</v>
      </c>
      <c r="H36" s="6">
        <v>89</v>
      </c>
      <c r="I36" s="5" t="s">
        <v>203</v>
      </c>
      <c r="J36" s="5" t="s">
        <v>203</v>
      </c>
      <c r="K36" s="5" t="s">
        <v>203</v>
      </c>
      <c r="L36" s="5" t="s">
        <v>203</v>
      </c>
      <c r="M36" s="5" t="s">
        <v>203</v>
      </c>
      <c r="N36" s="5" t="s">
        <v>203</v>
      </c>
      <c r="O36" s="5" t="s">
        <v>203</v>
      </c>
      <c r="P36" s="5" t="s">
        <v>203</v>
      </c>
      <c r="Q36" s="5" t="s">
        <v>203</v>
      </c>
      <c r="R36" s="5" t="s">
        <v>203</v>
      </c>
      <c r="S36" s="5" t="s">
        <v>203</v>
      </c>
    </row>
    <row r="37" spans="1:19" x14ac:dyDescent="0.25">
      <c r="A37" s="1" t="s">
        <v>123</v>
      </c>
      <c r="B37" s="5" t="s">
        <v>1304</v>
      </c>
      <c r="C37" s="17">
        <v>36032</v>
      </c>
      <c r="D37" s="17">
        <v>36032</v>
      </c>
      <c r="E37" s="2" t="s">
        <v>1301</v>
      </c>
      <c r="F37" s="6" t="s">
        <v>203</v>
      </c>
      <c r="G37" s="6" t="s">
        <v>203</v>
      </c>
      <c r="H37" s="6">
        <v>86</v>
      </c>
      <c r="I37" s="5" t="s">
        <v>203</v>
      </c>
      <c r="J37" s="5" t="s">
        <v>203</v>
      </c>
      <c r="K37" s="5" t="s">
        <v>203</v>
      </c>
      <c r="L37" s="5" t="s">
        <v>203</v>
      </c>
      <c r="M37" s="5" t="s">
        <v>203</v>
      </c>
      <c r="N37" s="5" t="s">
        <v>203</v>
      </c>
      <c r="O37" s="5" t="s">
        <v>203</v>
      </c>
      <c r="P37" s="5" t="s">
        <v>203</v>
      </c>
      <c r="Q37" s="5" t="s">
        <v>203</v>
      </c>
      <c r="R37" s="5" t="s">
        <v>203</v>
      </c>
      <c r="S37" s="5" t="s">
        <v>203</v>
      </c>
    </row>
    <row r="38" spans="1:19" x14ac:dyDescent="0.25">
      <c r="A38" s="1" t="s">
        <v>123</v>
      </c>
      <c r="B38" s="5" t="s">
        <v>1304</v>
      </c>
      <c r="C38" s="17">
        <v>36032</v>
      </c>
      <c r="D38" s="17">
        <v>36032</v>
      </c>
      <c r="E38" s="2" t="s">
        <v>1301</v>
      </c>
      <c r="F38" s="6" t="s">
        <v>203</v>
      </c>
      <c r="G38" s="2" t="s">
        <v>203</v>
      </c>
      <c r="H38" s="6">
        <v>92</v>
      </c>
      <c r="I38" s="5" t="s">
        <v>203</v>
      </c>
      <c r="J38" s="5" t="s">
        <v>203</v>
      </c>
      <c r="K38" s="5" t="s">
        <v>203</v>
      </c>
      <c r="L38" s="5" t="s">
        <v>203</v>
      </c>
      <c r="M38" s="5" t="s">
        <v>203</v>
      </c>
      <c r="N38" s="5" t="s">
        <v>203</v>
      </c>
      <c r="O38" s="5" t="s">
        <v>203</v>
      </c>
      <c r="P38" s="5" t="s">
        <v>203</v>
      </c>
      <c r="Q38" s="5" t="s">
        <v>203</v>
      </c>
      <c r="R38" s="5" t="s">
        <v>203</v>
      </c>
      <c r="S38" s="5" t="s">
        <v>203</v>
      </c>
    </row>
    <row r="39" spans="1:19" x14ac:dyDescent="0.25">
      <c r="A39" s="1" t="s">
        <v>122</v>
      </c>
      <c r="B39" s="5" t="s">
        <v>1283</v>
      </c>
      <c r="C39" s="17">
        <v>36207</v>
      </c>
      <c r="D39" s="17">
        <v>36208</v>
      </c>
      <c r="E39" s="2" t="s">
        <v>1286</v>
      </c>
      <c r="F39" s="6" t="s">
        <v>203</v>
      </c>
      <c r="G39" s="2" t="s">
        <v>203</v>
      </c>
      <c r="H39" s="6">
        <v>94</v>
      </c>
      <c r="I39" s="5" t="s">
        <v>203</v>
      </c>
      <c r="J39" s="5" t="s">
        <v>203</v>
      </c>
      <c r="K39" s="5" t="s">
        <v>203</v>
      </c>
      <c r="L39" s="5" t="s">
        <v>203</v>
      </c>
      <c r="M39" s="5" t="s">
        <v>203</v>
      </c>
      <c r="N39" s="5" t="s">
        <v>203</v>
      </c>
      <c r="O39" s="5" t="s">
        <v>203</v>
      </c>
      <c r="P39" s="5" t="s">
        <v>203</v>
      </c>
      <c r="Q39" s="5" t="s">
        <v>203</v>
      </c>
      <c r="R39" s="5" t="s">
        <v>203</v>
      </c>
      <c r="S39" s="5" t="s">
        <v>203</v>
      </c>
    </row>
    <row r="40" spans="1:19" x14ac:dyDescent="0.25">
      <c r="A40" s="1" t="s">
        <v>122</v>
      </c>
      <c r="B40" s="5" t="s">
        <v>1283</v>
      </c>
      <c r="C40" s="17">
        <v>36207</v>
      </c>
      <c r="D40" s="17">
        <v>36208</v>
      </c>
      <c r="E40" s="16" t="s">
        <v>1287</v>
      </c>
      <c r="F40" s="6" t="s">
        <v>203</v>
      </c>
      <c r="G40" s="2" t="s">
        <v>203</v>
      </c>
      <c r="H40" s="6">
        <v>104</v>
      </c>
      <c r="I40" s="5" t="s">
        <v>203</v>
      </c>
      <c r="J40" s="5" t="s">
        <v>203</v>
      </c>
      <c r="K40" s="5" t="s">
        <v>203</v>
      </c>
      <c r="L40" s="5" t="s">
        <v>203</v>
      </c>
      <c r="M40" s="5" t="s">
        <v>203</v>
      </c>
      <c r="N40" s="5" t="s">
        <v>203</v>
      </c>
      <c r="O40" s="5" t="s">
        <v>203</v>
      </c>
      <c r="P40" s="5" t="s">
        <v>203</v>
      </c>
      <c r="Q40" s="5" t="s">
        <v>203</v>
      </c>
      <c r="R40" s="5" t="s">
        <v>203</v>
      </c>
      <c r="S40" s="5" t="s">
        <v>203</v>
      </c>
    </row>
    <row r="41" spans="1:19" x14ac:dyDescent="0.25">
      <c r="A41" s="1" t="s">
        <v>122</v>
      </c>
      <c r="B41" s="5" t="s">
        <v>1284</v>
      </c>
      <c r="C41" s="17">
        <v>36207</v>
      </c>
      <c r="D41" s="17">
        <v>36208</v>
      </c>
      <c r="E41" s="16" t="s">
        <v>1285</v>
      </c>
      <c r="F41" s="6" t="s">
        <v>203</v>
      </c>
      <c r="G41" s="2" t="s">
        <v>203</v>
      </c>
      <c r="H41" s="6">
        <v>84</v>
      </c>
      <c r="I41" s="5" t="s">
        <v>203</v>
      </c>
      <c r="J41" s="5" t="s">
        <v>203</v>
      </c>
      <c r="K41" s="5" t="s">
        <v>203</v>
      </c>
      <c r="L41" s="5" t="s">
        <v>203</v>
      </c>
      <c r="M41" s="5" t="s">
        <v>203</v>
      </c>
      <c r="N41" s="5" t="s">
        <v>203</v>
      </c>
      <c r="O41" s="5" t="s">
        <v>203</v>
      </c>
      <c r="P41" s="5" t="s">
        <v>203</v>
      </c>
      <c r="Q41" s="5" t="s">
        <v>203</v>
      </c>
      <c r="R41" s="5" t="s">
        <v>203</v>
      </c>
      <c r="S41" s="5" t="s">
        <v>203</v>
      </c>
    </row>
    <row r="42" spans="1:19" x14ac:dyDescent="0.25">
      <c r="A42" s="1" t="s">
        <v>122</v>
      </c>
      <c r="B42" s="5" t="s">
        <v>1288</v>
      </c>
      <c r="C42" s="17">
        <v>36207</v>
      </c>
      <c r="D42" s="17">
        <v>36208</v>
      </c>
      <c r="E42" s="16" t="s">
        <v>1228</v>
      </c>
      <c r="F42" s="6" t="s">
        <v>203</v>
      </c>
      <c r="G42" s="6">
        <v>96</v>
      </c>
      <c r="H42" s="6">
        <v>98</v>
      </c>
      <c r="I42" s="5" t="s">
        <v>203</v>
      </c>
      <c r="J42" s="5" t="s">
        <v>203</v>
      </c>
      <c r="K42" s="5" t="s">
        <v>203</v>
      </c>
      <c r="L42" s="5" t="s">
        <v>203</v>
      </c>
      <c r="M42" s="5" t="s">
        <v>203</v>
      </c>
      <c r="N42" s="5" t="s">
        <v>203</v>
      </c>
      <c r="O42" s="5" t="s">
        <v>203</v>
      </c>
      <c r="P42" s="5" t="s">
        <v>203</v>
      </c>
      <c r="Q42" s="5" t="s">
        <v>203</v>
      </c>
      <c r="R42" s="5" t="s">
        <v>203</v>
      </c>
      <c r="S42" s="5" t="s">
        <v>203</v>
      </c>
    </row>
    <row r="43" spans="1:19" x14ac:dyDescent="0.25">
      <c r="A43" s="1" t="s">
        <v>122</v>
      </c>
      <c r="B43" s="2" t="s">
        <v>1229</v>
      </c>
      <c r="C43" s="17">
        <v>36207</v>
      </c>
      <c r="D43" s="17">
        <v>36208</v>
      </c>
      <c r="E43" s="16" t="s">
        <v>1289</v>
      </c>
      <c r="F43" s="6" t="s">
        <v>203</v>
      </c>
      <c r="G43" s="2" t="s">
        <v>203</v>
      </c>
      <c r="H43" s="6">
        <v>85</v>
      </c>
      <c r="I43" s="5" t="s">
        <v>203</v>
      </c>
      <c r="J43" s="5" t="s">
        <v>203</v>
      </c>
      <c r="K43" s="5" t="s">
        <v>203</v>
      </c>
      <c r="L43" s="5" t="s">
        <v>203</v>
      </c>
      <c r="M43" s="5" t="s">
        <v>203</v>
      </c>
      <c r="N43" s="5" t="s">
        <v>203</v>
      </c>
      <c r="O43" s="5" t="s">
        <v>203</v>
      </c>
      <c r="P43" s="5" t="s">
        <v>203</v>
      </c>
      <c r="Q43" s="5" t="s">
        <v>203</v>
      </c>
      <c r="R43" s="5" t="s">
        <v>203</v>
      </c>
      <c r="S43" s="5" t="s">
        <v>203</v>
      </c>
    </row>
    <row r="44" spans="1:19" x14ac:dyDescent="0.25">
      <c r="A44" s="1" t="s">
        <v>122</v>
      </c>
      <c r="B44" s="2" t="s">
        <v>1229</v>
      </c>
      <c r="C44" s="17">
        <v>36207</v>
      </c>
      <c r="D44" s="17">
        <v>36208</v>
      </c>
      <c r="E44" s="16" t="s">
        <v>1287</v>
      </c>
      <c r="F44" s="6" t="s">
        <v>203</v>
      </c>
      <c r="G44" s="2" t="s">
        <v>203</v>
      </c>
      <c r="H44" s="6">
        <v>96</v>
      </c>
      <c r="I44" s="5" t="s">
        <v>203</v>
      </c>
      <c r="J44" s="5" t="s">
        <v>203</v>
      </c>
      <c r="K44" s="5" t="s">
        <v>203</v>
      </c>
      <c r="L44" s="5" t="s">
        <v>203</v>
      </c>
      <c r="M44" s="5" t="s">
        <v>203</v>
      </c>
      <c r="N44" s="5" t="s">
        <v>203</v>
      </c>
      <c r="O44" s="5" t="s">
        <v>203</v>
      </c>
      <c r="P44" s="5" t="s">
        <v>203</v>
      </c>
      <c r="Q44" s="5" t="s">
        <v>203</v>
      </c>
      <c r="R44" s="5" t="s">
        <v>203</v>
      </c>
      <c r="S44" s="5" t="s">
        <v>203</v>
      </c>
    </row>
    <row r="45" spans="1:19" x14ac:dyDescent="0.25">
      <c r="A45" s="1" t="s">
        <v>122</v>
      </c>
      <c r="B45" s="5" t="s">
        <v>1290</v>
      </c>
      <c r="C45" s="17">
        <v>36207</v>
      </c>
      <c r="D45" s="17">
        <v>36208</v>
      </c>
      <c r="E45" s="16" t="s">
        <v>1285</v>
      </c>
      <c r="F45" s="6" t="s">
        <v>203</v>
      </c>
      <c r="G45" s="2" t="s">
        <v>203</v>
      </c>
      <c r="H45" s="6">
        <v>83</v>
      </c>
      <c r="I45" s="5" t="s">
        <v>203</v>
      </c>
      <c r="J45" s="5" t="s">
        <v>203</v>
      </c>
      <c r="K45" s="5" t="s">
        <v>203</v>
      </c>
      <c r="L45" s="5" t="s">
        <v>203</v>
      </c>
      <c r="M45" s="5" t="s">
        <v>203</v>
      </c>
      <c r="N45" s="5" t="s">
        <v>203</v>
      </c>
      <c r="O45" s="5" t="s">
        <v>203</v>
      </c>
      <c r="P45" s="5" t="s">
        <v>203</v>
      </c>
      <c r="Q45" s="5" t="s">
        <v>203</v>
      </c>
      <c r="R45" s="5" t="s">
        <v>203</v>
      </c>
      <c r="S45" s="5" t="s">
        <v>203</v>
      </c>
    </row>
    <row r="46" spans="1:19" x14ac:dyDescent="0.25">
      <c r="A46" s="1" t="s">
        <v>122</v>
      </c>
      <c r="B46" s="2" t="s">
        <v>1291</v>
      </c>
      <c r="C46" s="17">
        <v>36207</v>
      </c>
      <c r="D46" s="17">
        <v>36208</v>
      </c>
      <c r="E46" s="16" t="s">
        <v>1285</v>
      </c>
      <c r="F46" s="6" t="s">
        <v>203</v>
      </c>
      <c r="G46" s="2" t="s">
        <v>203</v>
      </c>
      <c r="H46" s="6">
        <v>86</v>
      </c>
      <c r="I46" s="5" t="s">
        <v>203</v>
      </c>
      <c r="J46" s="5" t="s">
        <v>203</v>
      </c>
      <c r="K46" s="5" t="s">
        <v>203</v>
      </c>
      <c r="L46" s="5" t="s">
        <v>203</v>
      </c>
      <c r="M46" s="5" t="s">
        <v>203</v>
      </c>
      <c r="N46" s="5" t="s">
        <v>203</v>
      </c>
      <c r="O46" s="5" t="s">
        <v>203</v>
      </c>
      <c r="P46" s="5" t="s">
        <v>203</v>
      </c>
      <c r="Q46" s="5" t="s">
        <v>203</v>
      </c>
      <c r="R46" s="5" t="s">
        <v>203</v>
      </c>
      <c r="S46" s="5" t="s">
        <v>203</v>
      </c>
    </row>
    <row r="47" spans="1:19" x14ac:dyDescent="0.25">
      <c r="A47" s="1" t="s">
        <v>122</v>
      </c>
      <c r="B47" s="2" t="s">
        <v>1294</v>
      </c>
      <c r="C47" s="17">
        <v>36207</v>
      </c>
      <c r="D47" s="17">
        <v>36208</v>
      </c>
      <c r="E47" s="16" t="s">
        <v>1292</v>
      </c>
      <c r="F47" s="6" t="s">
        <v>203</v>
      </c>
      <c r="G47" s="6">
        <v>81</v>
      </c>
      <c r="H47" s="6">
        <v>90</v>
      </c>
      <c r="I47" s="5" t="s">
        <v>203</v>
      </c>
      <c r="J47" s="5" t="s">
        <v>203</v>
      </c>
      <c r="K47" s="5" t="s">
        <v>203</v>
      </c>
      <c r="L47" s="5" t="s">
        <v>203</v>
      </c>
      <c r="M47" s="5" t="s">
        <v>203</v>
      </c>
      <c r="N47" s="5" t="s">
        <v>203</v>
      </c>
      <c r="O47" s="5" t="s">
        <v>203</v>
      </c>
      <c r="P47" s="5" t="s">
        <v>203</v>
      </c>
      <c r="Q47" s="5" t="s">
        <v>203</v>
      </c>
      <c r="R47" s="5" t="s">
        <v>203</v>
      </c>
      <c r="S47" s="5" t="s">
        <v>203</v>
      </c>
    </row>
    <row r="48" spans="1:19" x14ac:dyDescent="0.25">
      <c r="A48" s="1" t="s">
        <v>122</v>
      </c>
      <c r="B48" s="2" t="s">
        <v>1295</v>
      </c>
      <c r="C48" s="17">
        <v>36207</v>
      </c>
      <c r="D48" s="17">
        <v>36208</v>
      </c>
      <c r="E48" s="16" t="s">
        <v>1293</v>
      </c>
      <c r="F48" s="6" t="s">
        <v>203</v>
      </c>
      <c r="G48" s="6">
        <v>83</v>
      </c>
      <c r="H48" s="6">
        <v>85</v>
      </c>
      <c r="I48" s="5" t="s">
        <v>203</v>
      </c>
      <c r="J48" s="5" t="s">
        <v>203</v>
      </c>
      <c r="K48" s="5" t="s">
        <v>203</v>
      </c>
      <c r="L48" s="5" t="s">
        <v>203</v>
      </c>
      <c r="M48" s="5" t="s">
        <v>203</v>
      </c>
      <c r="N48" s="5" t="s">
        <v>203</v>
      </c>
      <c r="O48" s="5" t="s">
        <v>203</v>
      </c>
      <c r="P48" s="5" t="s">
        <v>203</v>
      </c>
      <c r="Q48" s="5" t="s">
        <v>203</v>
      </c>
      <c r="R48" s="5" t="s">
        <v>203</v>
      </c>
      <c r="S48" s="5" t="s">
        <v>203</v>
      </c>
    </row>
    <row r="49" spans="1:19" x14ac:dyDescent="0.25">
      <c r="A49" s="1" t="s">
        <v>122</v>
      </c>
      <c r="B49" s="2" t="s">
        <v>1296</v>
      </c>
      <c r="C49" s="17">
        <v>36207</v>
      </c>
      <c r="D49" s="17">
        <v>36208</v>
      </c>
      <c r="E49" s="16" t="s">
        <v>1292</v>
      </c>
      <c r="F49" s="6" t="s">
        <v>203</v>
      </c>
      <c r="G49" s="6">
        <v>77</v>
      </c>
      <c r="H49" s="6">
        <v>80</v>
      </c>
      <c r="I49" s="5" t="s">
        <v>203</v>
      </c>
      <c r="J49" s="5" t="s">
        <v>203</v>
      </c>
      <c r="K49" s="5" t="s">
        <v>203</v>
      </c>
      <c r="L49" s="5" t="s">
        <v>203</v>
      </c>
      <c r="M49" s="5" t="s">
        <v>203</v>
      </c>
      <c r="N49" s="5" t="s">
        <v>203</v>
      </c>
      <c r="O49" s="5" t="s">
        <v>203</v>
      </c>
      <c r="P49" s="5" t="s">
        <v>203</v>
      </c>
      <c r="Q49" s="5" t="s">
        <v>203</v>
      </c>
      <c r="R49" s="5" t="s">
        <v>203</v>
      </c>
      <c r="S49" s="5" t="s">
        <v>203</v>
      </c>
    </row>
    <row r="50" spans="1:19" x14ac:dyDescent="0.25">
      <c r="A50" s="1" t="s">
        <v>122</v>
      </c>
      <c r="B50" s="2" t="s">
        <v>1297</v>
      </c>
      <c r="C50" s="17">
        <v>36207</v>
      </c>
      <c r="D50" s="17">
        <v>36208</v>
      </c>
      <c r="E50" s="16" t="s">
        <v>1292</v>
      </c>
      <c r="F50" s="6" t="s">
        <v>203</v>
      </c>
      <c r="G50" s="6">
        <v>81</v>
      </c>
      <c r="H50" s="6">
        <v>90</v>
      </c>
      <c r="I50" s="5" t="s">
        <v>203</v>
      </c>
      <c r="J50" s="5" t="s">
        <v>203</v>
      </c>
      <c r="K50" s="5" t="s">
        <v>203</v>
      </c>
      <c r="L50" s="5" t="s">
        <v>203</v>
      </c>
      <c r="M50" s="5" t="s">
        <v>203</v>
      </c>
      <c r="N50" s="5" t="s">
        <v>203</v>
      </c>
      <c r="O50" s="5" t="s">
        <v>203</v>
      </c>
      <c r="P50" s="5" t="s">
        <v>203</v>
      </c>
      <c r="Q50" s="5" t="s">
        <v>203</v>
      </c>
      <c r="R50" s="5" t="s">
        <v>203</v>
      </c>
      <c r="S50" s="5" t="s">
        <v>203</v>
      </c>
    </row>
    <row r="51" spans="1:19" x14ac:dyDescent="0.25">
      <c r="A51" s="1" t="s">
        <v>121</v>
      </c>
      <c r="B51" s="2" t="s">
        <v>1202</v>
      </c>
      <c r="C51" s="17">
        <v>36314</v>
      </c>
      <c r="D51" s="17">
        <v>36314</v>
      </c>
      <c r="E51" s="16" t="s">
        <v>1200</v>
      </c>
      <c r="F51" s="6" t="s">
        <v>203</v>
      </c>
      <c r="G51" s="2" t="s">
        <v>203</v>
      </c>
      <c r="H51" s="6">
        <v>117</v>
      </c>
      <c r="I51" s="5" t="s">
        <v>203</v>
      </c>
      <c r="J51" s="5" t="s">
        <v>203</v>
      </c>
      <c r="K51" s="5" t="s">
        <v>203</v>
      </c>
      <c r="L51" s="5" t="s">
        <v>203</v>
      </c>
      <c r="M51" s="5" t="s">
        <v>203</v>
      </c>
      <c r="N51" s="5" t="s">
        <v>203</v>
      </c>
      <c r="O51" s="5" t="s">
        <v>203</v>
      </c>
      <c r="P51" s="5" t="s">
        <v>203</v>
      </c>
      <c r="Q51" s="5" t="s">
        <v>203</v>
      </c>
      <c r="R51" s="5" t="s">
        <v>203</v>
      </c>
      <c r="S51" s="5" t="s">
        <v>203</v>
      </c>
    </row>
    <row r="52" spans="1:19" x14ac:dyDescent="0.25">
      <c r="A52" s="1" t="s">
        <v>121</v>
      </c>
      <c r="B52" s="2" t="s">
        <v>1202</v>
      </c>
      <c r="C52" s="17">
        <v>36314</v>
      </c>
      <c r="D52" s="17">
        <v>36314</v>
      </c>
      <c r="E52" s="16" t="s">
        <v>1200</v>
      </c>
      <c r="F52" s="6" t="s">
        <v>203</v>
      </c>
      <c r="G52" s="2" t="s">
        <v>203</v>
      </c>
      <c r="H52" s="6">
        <v>97</v>
      </c>
      <c r="I52" s="5" t="s">
        <v>203</v>
      </c>
      <c r="J52" s="5" t="s">
        <v>203</v>
      </c>
      <c r="K52" s="5" t="s">
        <v>203</v>
      </c>
      <c r="L52" s="5" t="s">
        <v>203</v>
      </c>
      <c r="M52" s="5" t="s">
        <v>203</v>
      </c>
      <c r="N52" s="5" t="s">
        <v>203</v>
      </c>
      <c r="O52" s="5" t="s">
        <v>203</v>
      </c>
      <c r="P52" s="5" t="s">
        <v>203</v>
      </c>
      <c r="Q52" s="5" t="s">
        <v>203</v>
      </c>
      <c r="R52" s="5" t="s">
        <v>203</v>
      </c>
      <c r="S52" s="5" t="s">
        <v>203</v>
      </c>
    </row>
    <row r="53" spans="1:19" x14ac:dyDescent="0.25">
      <c r="A53" s="1" t="s">
        <v>121</v>
      </c>
      <c r="B53" s="2" t="s">
        <v>1203</v>
      </c>
      <c r="C53" s="17">
        <v>36314</v>
      </c>
      <c r="D53" s="17">
        <v>36314</v>
      </c>
      <c r="E53" s="16" t="s">
        <v>1200</v>
      </c>
      <c r="F53" s="6" t="s">
        <v>203</v>
      </c>
      <c r="G53" s="2" t="s">
        <v>203</v>
      </c>
      <c r="H53" s="6">
        <v>120</v>
      </c>
      <c r="I53" s="5" t="s">
        <v>203</v>
      </c>
      <c r="J53" s="5" t="s">
        <v>203</v>
      </c>
      <c r="K53" s="5" t="s">
        <v>203</v>
      </c>
      <c r="L53" s="5" t="s">
        <v>203</v>
      </c>
      <c r="M53" s="5" t="s">
        <v>203</v>
      </c>
      <c r="N53" s="5" t="s">
        <v>203</v>
      </c>
      <c r="O53" s="5" t="s">
        <v>203</v>
      </c>
      <c r="P53" s="5" t="s">
        <v>203</v>
      </c>
      <c r="Q53" s="5" t="s">
        <v>203</v>
      </c>
      <c r="R53" s="5" t="s">
        <v>203</v>
      </c>
      <c r="S53" s="5" t="s">
        <v>203</v>
      </c>
    </row>
    <row r="54" spans="1:19" x14ac:dyDescent="0.25">
      <c r="A54" s="1" t="s">
        <v>121</v>
      </c>
      <c r="B54" s="2" t="s">
        <v>1203</v>
      </c>
      <c r="C54" s="17">
        <v>36314</v>
      </c>
      <c r="D54" s="17">
        <v>36314</v>
      </c>
      <c r="E54" s="16" t="s">
        <v>1200</v>
      </c>
      <c r="F54" s="6" t="s">
        <v>203</v>
      </c>
      <c r="G54" s="2" t="s">
        <v>203</v>
      </c>
      <c r="H54" s="6">
        <v>93</v>
      </c>
      <c r="I54" s="5" t="s">
        <v>203</v>
      </c>
      <c r="J54" s="5" t="s">
        <v>203</v>
      </c>
      <c r="K54" s="5" t="s">
        <v>203</v>
      </c>
      <c r="L54" s="5" t="s">
        <v>203</v>
      </c>
      <c r="M54" s="5" t="s">
        <v>203</v>
      </c>
      <c r="N54" s="5" t="s">
        <v>203</v>
      </c>
      <c r="O54" s="5" t="s">
        <v>203</v>
      </c>
      <c r="P54" s="5" t="s">
        <v>203</v>
      </c>
      <c r="Q54" s="5" t="s">
        <v>203</v>
      </c>
      <c r="R54" s="5" t="s">
        <v>203</v>
      </c>
      <c r="S54" s="5" t="s">
        <v>203</v>
      </c>
    </row>
    <row r="55" spans="1:19" x14ac:dyDescent="0.25">
      <c r="A55" s="1" t="s">
        <v>121</v>
      </c>
      <c r="B55" s="2" t="s">
        <v>1203</v>
      </c>
      <c r="C55" s="17">
        <v>36314</v>
      </c>
      <c r="D55" s="17">
        <v>36314</v>
      </c>
      <c r="E55" s="16" t="s">
        <v>1200</v>
      </c>
      <c r="F55" s="6" t="s">
        <v>203</v>
      </c>
      <c r="G55" s="2" t="s">
        <v>203</v>
      </c>
      <c r="H55" s="6">
        <v>90</v>
      </c>
      <c r="I55" s="5" t="s">
        <v>203</v>
      </c>
      <c r="J55" s="5" t="s">
        <v>203</v>
      </c>
      <c r="K55" s="5" t="s">
        <v>203</v>
      </c>
      <c r="L55" s="5" t="s">
        <v>203</v>
      </c>
      <c r="M55" s="5" t="s">
        <v>203</v>
      </c>
      <c r="N55" s="5" t="s">
        <v>203</v>
      </c>
      <c r="O55" s="5" t="s">
        <v>203</v>
      </c>
      <c r="P55" s="5" t="s">
        <v>203</v>
      </c>
      <c r="Q55" s="5" t="s">
        <v>203</v>
      </c>
      <c r="R55" s="5" t="s">
        <v>203</v>
      </c>
      <c r="S55" s="5" t="s">
        <v>203</v>
      </c>
    </row>
    <row r="56" spans="1:19" x14ac:dyDescent="0.25">
      <c r="A56" s="1" t="s">
        <v>121</v>
      </c>
      <c r="B56" s="2" t="s">
        <v>1204</v>
      </c>
      <c r="C56" s="17">
        <v>36314</v>
      </c>
      <c r="D56" s="17">
        <v>36314</v>
      </c>
      <c r="E56" s="16" t="s">
        <v>1200</v>
      </c>
      <c r="F56" s="6" t="s">
        <v>203</v>
      </c>
      <c r="G56" s="2" t="s">
        <v>203</v>
      </c>
      <c r="H56" s="6">
        <v>118</v>
      </c>
      <c r="I56" s="5" t="s">
        <v>203</v>
      </c>
      <c r="J56" s="5" t="s">
        <v>203</v>
      </c>
      <c r="K56" s="5" t="s">
        <v>203</v>
      </c>
      <c r="L56" s="5" t="s">
        <v>203</v>
      </c>
      <c r="M56" s="5" t="s">
        <v>203</v>
      </c>
      <c r="N56" s="5" t="s">
        <v>203</v>
      </c>
      <c r="O56" s="5" t="s">
        <v>203</v>
      </c>
      <c r="P56" s="5" t="s">
        <v>203</v>
      </c>
      <c r="Q56" s="5" t="s">
        <v>203</v>
      </c>
      <c r="R56" s="5" t="s">
        <v>203</v>
      </c>
      <c r="S56" s="5" t="s">
        <v>203</v>
      </c>
    </row>
    <row r="57" spans="1:19" x14ac:dyDescent="0.25">
      <c r="A57" s="1" t="s">
        <v>121</v>
      </c>
      <c r="B57" s="2" t="s">
        <v>1204</v>
      </c>
      <c r="C57" s="17">
        <v>36314</v>
      </c>
      <c r="D57" s="17">
        <v>36314</v>
      </c>
      <c r="E57" s="16" t="s">
        <v>1200</v>
      </c>
      <c r="F57" s="6" t="s">
        <v>203</v>
      </c>
      <c r="G57" s="2" t="s">
        <v>203</v>
      </c>
      <c r="H57" s="6">
        <v>98</v>
      </c>
      <c r="I57" s="5" t="s">
        <v>203</v>
      </c>
      <c r="J57" s="5" t="s">
        <v>203</v>
      </c>
      <c r="K57" s="5" t="s">
        <v>203</v>
      </c>
      <c r="L57" s="5" t="s">
        <v>203</v>
      </c>
      <c r="M57" s="5" t="s">
        <v>203</v>
      </c>
      <c r="N57" s="5" t="s">
        <v>203</v>
      </c>
      <c r="O57" s="5" t="s">
        <v>203</v>
      </c>
      <c r="P57" s="5" t="s">
        <v>203</v>
      </c>
      <c r="Q57" s="5" t="s">
        <v>203</v>
      </c>
      <c r="R57" s="5" t="s">
        <v>203</v>
      </c>
      <c r="S57" s="5" t="s">
        <v>203</v>
      </c>
    </row>
    <row r="58" spans="1:19" x14ac:dyDescent="0.25">
      <c r="A58" s="1" t="s">
        <v>121</v>
      </c>
      <c r="B58" s="2" t="s">
        <v>1204</v>
      </c>
      <c r="C58" s="17">
        <v>36314</v>
      </c>
      <c r="D58" s="17">
        <v>36314</v>
      </c>
      <c r="E58" s="16" t="s">
        <v>1200</v>
      </c>
      <c r="F58" s="6" t="s">
        <v>203</v>
      </c>
      <c r="G58" s="2" t="s">
        <v>203</v>
      </c>
      <c r="H58" s="6">
        <v>89</v>
      </c>
      <c r="I58" s="5" t="s">
        <v>203</v>
      </c>
      <c r="J58" s="5" t="s">
        <v>203</v>
      </c>
      <c r="K58" s="5" t="s">
        <v>203</v>
      </c>
      <c r="L58" s="5" t="s">
        <v>203</v>
      </c>
      <c r="M58" s="5" t="s">
        <v>203</v>
      </c>
      <c r="N58" s="5" t="s">
        <v>203</v>
      </c>
      <c r="O58" s="5" t="s">
        <v>203</v>
      </c>
      <c r="P58" s="5" t="s">
        <v>203</v>
      </c>
      <c r="Q58" s="5" t="s">
        <v>203</v>
      </c>
      <c r="R58" s="5" t="s">
        <v>203</v>
      </c>
      <c r="S58" s="5" t="s">
        <v>203</v>
      </c>
    </row>
    <row r="59" spans="1:19" x14ac:dyDescent="0.25">
      <c r="A59" s="1" t="s">
        <v>121</v>
      </c>
      <c r="B59" s="2" t="s">
        <v>1205</v>
      </c>
      <c r="C59" s="17">
        <v>36314</v>
      </c>
      <c r="D59" s="17">
        <v>36314</v>
      </c>
      <c r="E59" s="16" t="s">
        <v>1200</v>
      </c>
      <c r="F59" s="6" t="s">
        <v>203</v>
      </c>
      <c r="G59" s="2" t="s">
        <v>203</v>
      </c>
      <c r="H59" s="6">
        <v>116</v>
      </c>
      <c r="I59" s="5" t="s">
        <v>203</v>
      </c>
      <c r="J59" s="5" t="s">
        <v>203</v>
      </c>
      <c r="K59" s="5" t="s">
        <v>203</v>
      </c>
      <c r="L59" s="5" t="s">
        <v>203</v>
      </c>
      <c r="M59" s="5" t="s">
        <v>203</v>
      </c>
      <c r="N59" s="5" t="s">
        <v>203</v>
      </c>
      <c r="O59" s="5" t="s">
        <v>203</v>
      </c>
      <c r="P59" s="5" t="s">
        <v>203</v>
      </c>
      <c r="Q59" s="5" t="s">
        <v>203</v>
      </c>
      <c r="R59" s="5" t="s">
        <v>203</v>
      </c>
      <c r="S59" s="5" t="s">
        <v>203</v>
      </c>
    </row>
    <row r="60" spans="1:19" x14ac:dyDescent="0.25">
      <c r="A60" s="1" t="s">
        <v>121</v>
      </c>
      <c r="B60" s="2" t="s">
        <v>1205</v>
      </c>
      <c r="C60" s="17">
        <v>36314</v>
      </c>
      <c r="D60" s="17">
        <v>36314</v>
      </c>
      <c r="E60" s="16" t="s">
        <v>1200</v>
      </c>
      <c r="F60" s="6" t="s">
        <v>203</v>
      </c>
      <c r="G60" s="2" t="s">
        <v>203</v>
      </c>
      <c r="H60" s="6">
        <v>96</v>
      </c>
      <c r="I60" s="5" t="s">
        <v>203</v>
      </c>
      <c r="J60" s="5" t="s">
        <v>203</v>
      </c>
      <c r="K60" s="5" t="s">
        <v>203</v>
      </c>
      <c r="L60" s="5" t="s">
        <v>203</v>
      </c>
      <c r="M60" s="5" t="s">
        <v>203</v>
      </c>
      <c r="N60" s="5" t="s">
        <v>203</v>
      </c>
      <c r="O60" s="5" t="s">
        <v>203</v>
      </c>
      <c r="P60" s="5" t="s">
        <v>203</v>
      </c>
      <c r="Q60" s="5" t="s">
        <v>203</v>
      </c>
      <c r="R60" s="5" t="s">
        <v>203</v>
      </c>
      <c r="S60" s="5" t="s">
        <v>203</v>
      </c>
    </row>
    <row r="61" spans="1:19" x14ac:dyDescent="0.25">
      <c r="A61" s="1" t="s">
        <v>121</v>
      </c>
      <c r="B61" s="2" t="s">
        <v>1205</v>
      </c>
      <c r="C61" s="17">
        <v>36314</v>
      </c>
      <c r="D61" s="17">
        <v>36314</v>
      </c>
      <c r="E61" s="16" t="s">
        <v>1200</v>
      </c>
      <c r="F61" s="6" t="s">
        <v>203</v>
      </c>
      <c r="G61" s="2" t="s">
        <v>203</v>
      </c>
      <c r="H61" s="6">
        <v>90</v>
      </c>
      <c r="I61" s="5" t="s">
        <v>203</v>
      </c>
      <c r="J61" s="5" t="s">
        <v>203</v>
      </c>
      <c r="K61" s="5" t="s">
        <v>203</v>
      </c>
      <c r="L61" s="5" t="s">
        <v>203</v>
      </c>
      <c r="M61" s="5" t="s">
        <v>203</v>
      </c>
      <c r="N61" s="5" t="s">
        <v>203</v>
      </c>
      <c r="O61" s="5" t="s">
        <v>203</v>
      </c>
      <c r="P61" s="5" t="s">
        <v>203</v>
      </c>
      <c r="Q61" s="5" t="s">
        <v>203</v>
      </c>
      <c r="R61" s="5" t="s">
        <v>203</v>
      </c>
      <c r="S61" s="5" t="s">
        <v>203</v>
      </c>
    </row>
    <row r="62" spans="1:19" x14ac:dyDescent="0.25">
      <c r="A62" s="1" t="s">
        <v>121</v>
      </c>
      <c r="B62" s="2" t="s">
        <v>1206</v>
      </c>
      <c r="C62" s="17">
        <v>36314</v>
      </c>
      <c r="D62" s="17">
        <v>36314</v>
      </c>
      <c r="E62" s="16" t="s">
        <v>1200</v>
      </c>
      <c r="F62" s="6" t="s">
        <v>203</v>
      </c>
      <c r="G62" s="2" t="s">
        <v>203</v>
      </c>
      <c r="H62" s="6">
        <v>120</v>
      </c>
      <c r="I62" s="5" t="s">
        <v>203</v>
      </c>
      <c r="J62" s="5" t="s">
        <v>203</v>
      </c>
      <c r="K62" s="5" t="s">
        <v>203</v>
      </c>
      <c r="L62" s="5" t="s">
        <v>203</v>
      </c>
      <c r="M62" s="5" t="s">
        <v>203</v>
      </c>
      <c r="N62" s="5" t="s">
        <v>203</v>
      </c>
      <c r="O62" s="5" t="s">
        <v>203</v>
      </c>
      <c r="P62" s="5" t="s">
        <v>203</v>
      </c>
      <c r="Q62" s="5" t="s">
        <v>203</v>
      </c>
      <c r="R62" s="5" t="s">
        <v>203</v>
      </c>
      <c r="S62" s="5" t="s">
        <v>203</v>
      </c>
    </row>
    <row r="63" spans="1:19" x14ac:dyDescent="0.25">
      <c r="A63" s="1" t="s">
        <v>121</v>
      </c>
      <c r="B63" s="2" t="s">
        <v>1206</v>
      </c>
      <c r="C63" s="17">
        <v>36314</v>
      </c>
      <c r="D63" s="17">
        <v>36314</v>
      </c>
      <c r="E63" s="16" t="s">
        <v>1200</v>
      </c>
      <c r="F63" s="6" t="s">
        <v>203</v>
      </c>
      <c r="G63" s="2" t="s">
        <v>203</v>
      </c>
      <c r="H63" s="6">
        <v>107</v>
      </c>
      <c r="I63" s="5" t="s">
        <v>203</v>
      </c>
      <c r="J63" s="5" t="s">
        <v>203</v>
      </c>
      <c r="K63" s="5" t="s">
        <v>203</v>
      </c>
      <c r="L63" s="5" t="s">
        <v>203</v>
      </c>
      <c r="M63" s="5" t="s">
        <v>203</v>
      </c>
      <c r="N63" s="5" t="s">
        <v>203</v>
      </c>
      <c r="O63" s="5" t="s">
        <v>203</v>
      </c>
      <c r="P63" s="5" t="s">
        <v>203</v>
      </c>
      <c r="Q63" s="5" t="s">
        <v>203</v>
      </c>
      <c r="R63" s="5" t="s">
        <v>203</v>
      </c>
      <c r="S63" s="5" t="s">
        <v>203</v>
      </c>
    </row>
    <row r="64" spans="1:19" x14ac:dyDescent="0.25">
      <c r="A64" s="1" t="s">
        <v>121</v>
      </c>
      <c r="B64" s="2" t="s">
        <v>1206</v>
      </c>
      <c r="C64" s="17">
        <v>36314</v>
      </c>
      <c r="D64" s="17">
        <v>36314</v>
      </c>
      <c r="E64" s="16" t="s">
        <v>1200</v>
      </c>
      <c r="F64" s="6" t="s">
        <v>203</v>
      </c>
      <c r="G64" s="2" t="s">
        <v>203</v>
      </c>
      <c r="H64" s="6">
        <v>92</v>
      </c>
      <c r="I64" s="5" t="s">
        <v>203</v>
      </c>
      <c r="J64" s="5" t="s">
        <v>203</v>
      </c>
      <c r="K64" s="5" t="s">
        <v>203</v>
      </c>
      <c r="L64" s="5" t="s">
        <v>203</v>
      </c>
      <c r="M64" s="5" t="s">
        <v>203</v>
      </c>
      <c r="N64" s="5" t="s">
        <v>203</v>
      </c>
      <c r="O64" s="5" t="s">
        <v>203</v>
      </c>
      <c r="P64" s="5" t="s">
        <v>203</v>
      </c>
      <c r="Q64" s="5" t="s">
        <v>203</v>
      </c>
      <c r="R64" s="5" t="s">
        <v>203</v>
      </c>
      <c r="S64" s="5" t="s">
        <v>203</v>
      </c>
    </row>
    <row r="65" spans="1:19" x14ac:dyDescent="0.25">
      <c r="A65" s="1" t="s">
        <v>121</v>
      </c>
      <c r="B65" s="2" t="s">
        <v>1207</v>
      </c>
      <c r="C65" s="17">
        <v>36314</v>
      </c>
      <c r="D65" s="17">
        <v>36314</v>
      </c>
      <c r="E65" s="16" t="s">
        <v>1200</v>
      </c>
      <c r="F65" s="6" t="s">
        <v>203</v>
      </c>
      <c r="G65" s="2" t="s">
        <v>203</v>
      </c>
      <c r="H65" s="6">
        <v>89</v>
      </c>
      <c r="I65" s="5" t="s">
        <v>203</v>
      </c>
      <c r="J65" s="5" t="s">
        <v>203</v>
      </c>
      <c r="K65" s="5" t="s">
        <v>203</v>
      </c>
      <c r="L65" s="5" t="s">
        <v>203</v>
      </c>
      <c r="M65" s="5" t="s">
        <v>203</v>
      </c>
      <c r="N65" s="5" t="s">
        <v>203</v>
      </c>
      <c r="O65" s="5" t="s">
        <v>203</v>
      </c>
      <c r="P65" s="5" t="s">
        <v>203</v>
      </c>
      <c r="Q65" s="5" t="s">
        <v>203</v>
      </c>
      <c r="R65" s="5" t="s">
        <v>203</v>
      </c>
      <c r="S65" s="5" t="s">
        <v>203</v>
      </c>
    </row>
    <row r="66" spans="1:19" x14ac:dyDescent="0.25">
      <c r="A66" s="1" t="s">
        <v>121</v>
      </c>
      <c r="B66" s="2" t="s">
        <v>1208</v>
      </c>
      <c r="C66" s="17">
        <v>36314</v>
      </c>
      <c r="D66" s="17">
        <v>36314</v>
      </c>
      <c r="E66" s="16" t="s">
        <v>1200</v>
      </c>
      <c r="F66" s="6" t="s">
        <v>203</v>
      </c>
      <c r="G66" s="2" t="s">
        <v>203</v>
      </c>
      <c r="H66" s="6">
        <v>102</v>
      </c>
      <c r="I66" s="5" t="s">
        <v>203</v>
      </c>
      <c r="J66" s="5" t="s">
        <v>203</v>
      </c>
      <c r="K66" s="5" t="s">
        <v>203</v>
      </c>
      <c r="L66" s="5" t="s">
        <v>203</v>
      </c>
      <c r="M66" s="5" t="s">
        <v>203</v>
      </c>
      <c r="N66" s="5" t="s">
        <v>203</v>
      </c>
      <c r="O66" s="5" t="s">
        <v>203</v>
      </c>
      <c r="P66" s="5" t="s">
        <v>203</v>
      </c>
      <c r="Q66" s="5" t="s">
        <v>203</v>
      </c>
      <c r="R66" s="5" t="s">
        <v>203</v>
      </c>
      <c r="S66" s="5" t="s">
        <v>203</v>
      </c>
    </row>
    <row r="67" spans="1:19" x14ac:dyDescent="0.25">
      <c r="A67" s="1" t="s">
        <v>121</v>
      </c>
      <c r="B67" s="2" t="s">
        <v>1209</v>
      </c>
      <c r="C67" s="17">
        <v>36314</v>
      </c>
      <c r="D67" s="17">
        <v>36314</v>
      </c>
      <c r="E67" s="16" t="s">
        <v>1200</v>
      </c>
      <c r="F67" s="6" t="s">
        <v>203</v>
      </c>
      <c r="G67" s="2" t="s">
        <v>203</v>
      </c>
      <c r="H67" s="6">
        <v>90</v>
      </c>
      <c r="I67" s="5" t="s">
        <v>203</v>
      </c>
      <c r="J67" s="5" t="s">
        <v>203</v>
      </c>
      <c r="K67" s="5" t="s">
        <v>203</v>
      </c>
      <c r="L67" s="5" t="s">
        <v>203</v>
      </c>
      <c r="M67" s="5" t="s">
        <v>203</v>
      </c>
      <c r="N67" s="5" t="s">
        <v>203</v>
      </c>
      <c r="O67" s="5" t="s">
        <v>203</v>
      </c>
      <c r="P67" s="5" t="s">
        <v>203</v>
      </c>
      <c r="Q67" s="5" t="s">
        <v>203</v>
      </c>
      <c r="R67" s="5" t="s">
        <v>203</v>
      </c>
      <c r="S67" s="5" t="s">
        <v>203</v>
      </c>
    </row>
    <row r="68" spans="1:19" x14ac:dyDescent="0.25">
      <c r="A68" s="1" t="s">
        <v>121</v>
      </c>
      <c r="B68" s="2" t="s">
        <v>1210</v>
      </c>
      <c r="C68" s="17">
        <v>36314</v>
      </c>
      <c r="D68" s="17">
        <v>36314</v>
      </c>
      <c r="E68" s="16" t="s">
        <v>1200</v>
      </c>
      <c r="F68" s="6" t="s">
        <v>203</v>
      </c>
      <c r="G68" s="2" t="s">
        <v>203</v>
      </c>
      <c r="H68" s="6">
        <v>93</v>
      </c>
      <c r="I68" s="5" t="s">
        <v>203</v>
      </c>
      <c r="J68" s="5" t="s">
        <v>203</v>
      </c>
      <c r="K68" s="5" t="s">
        <v>203</v>
      </c>
      <c r="L68" s="5" t="s">
        <v>203</v>
      </c>
      <c r="M68" s="5" t="s">
        <v>203</v>
      </c>
      <c r="N68" s="5" t="s">
        <v>203</v>
      </c>
      <c r="O68" s="5" t="s">
        <v>203</v>
      </c>
      <c r="P68" s="5" t="s">
        <v>203</v>
      </c>
      <c r="Q68" s="5" t="s">
        <v>203</v>
      </c>
      <c r="R68" s="5" t="s">
        <v>203</v>
      </c>
      <c r="S68" s="5" t="s">
        <v>203</v>
      </c>
    </row>
    <row r="69" spans="1:19" x14ac:dyDescent="0.25">
      <c r="A69" s="1" t="s">
        <v>121</v>
      </c>
      <c r="B69" s="2" t="s">
        <v>1211</v>
      </c>
      <c r="C69" s="17">
        <v>36314</v>
      </c>
      <c r="D69" s="17">
        <v>36314</v>
      </c>
      <c r="E69" s="16" t="s">
        <v>1200</v>
      </c>
      <c r="F69" s="6" t="s">
        <v>203</v>
      </c>
      <c r="G69" s="2" t="s">
        <v>203</v>
      </c>
      <c r="H69" s="6">
        <v>97</v>
      </c>
      <c r="I69" s="5" t="s">
        <v>203</v>
      </c>
      <c r="J69" s="5" t="s">
        <v>203</v>
      </c>
      <c r="K69" s="5" t="s">
        <v>203</v>
      </c>
      <c r="L69" s="5" t="s">
        <v>203</v>
      </c>
      <c r="M69" s="5" t="s">
        <v>203</v>
      </c>
      <c r="N69" s="5" t="s">
        <v>203</v>
      </c>
      <c r="O69" s="5" t="s">
        <v>203</v>
      </c>
      <c r="P69" s="5" t="s">
        <v>203</v>
      </c>
      <c r="Q69" s="5" t="s">
        <v>203</v>
      </c>
      <c r="R69" s="5" t="s">
        <v>203</v>
      </c>
      <c r="S69" s="5" t="s">
        <v>203</v>
      </c>
    </row>
    <row r="70" spans="1:19" x14ac:dyDescent="0.25">
      <c r="A70" s="1" t="s">
        <v>120</v>
      </c>
      <c r="B70" s="13" t="s">
        <v>594</v>
      </c>
      <c r="C70" s="12">
        <v>36220</v>
      </c>
      <c r="D70" s="12">
        <v>36224</v>
      </c>
      <c r="E70" s="13" t="s">
        <v>1448</v>
      </c>
      <c r="F70" s="6" t="s">
        <v>203</v>
      </c>
      <c r="G70" s="2" t="s">
        <v>203</v>
      </c>
      <c r="H70" s="20">
        <v>57</v>
      </c>
      <c r="I70" s="5" t="s">
        <v>203</v>
      </c>
      <c r="J70" s="5" t="s">
        <v>203</v>
      </c>
      <c r="K70" s="5" t="s">
        <v>203</v>
      </c>
      <c r="L70" s="5" t="s">
        <v>203</v>
      </c>
      <c r="M70" s="5" t="s">
        <v>203</v>
      </c>
      <c r="N70" s="5" t="s">
        <v>203</v>
      </c>
      <c r="O70" s="5" t="s">
        <v>203</v>
      </c>
      <c r="P70" s="5" t="s">
        <v>203</v>
      </c>
      <c r="Q70" s="5" t="s">
        <v>203</v>
      </c>
      <c r="R70" s="5" t="s">
        <v>203</v>
      </c>
      <c r="S70" s="5" t="s">
        <v>203</v>
      </c>
    </row>
    <row r="71" spans="1:19" x14ac:dyDescent="0.25">
      <c r="A71" s="1" t="s">
        <v>120</v>
      </c>
      <c r="B71" s="13" t="s">
        <v>593</v>
      </c>
      <c r="C71" s="12">
        <v>36220</v>
      </c>
      <c r="D71" s="12">
        <v>36224</v>
      </c>
      <c r="E71" s="13" t="s">
        <v>1448</v>
      </c>
      <c r="F71" s="6" t="s">
        <v>203</v>
      </c>
      <c r="G71" s="2" t="s">
        <v>203</v>
      </c>
      <c r="H71" s="20">
        <v>58</v>
      </c>
      <c r="I71" s="5" t="s">
        <v>203</v>
      </c>
      <c r="J71" s="5" t="s">
        <v>203</v>
      </c>
      <c r="K71" s="5" t="s">
        <v>203</v>
      </c>
      <c r="L71" s="5" t="s">
        <v>203</v>
      </c>
      <c r="M71" s="5" t="s">
        <v>203</v>
      </c>
      <c r="N71" s="5" t="s">
        <v>203</v>
      </c>
      <c r="O71" s="5" t="s">
        <v>203</v>
      </c>
      <c r="P71" s="5" t="s">
        <v>203</v>
      </c>
      <c r="Q71" s="5" t="s">
        <v>203</v>
      </c>
      <c r="R71" s="5" t="s">
        <v>203</v>
      </c>
      <c r="S71" s="5" t="s">
        <v>203</v>
      </c>
    </row>
    <row r="72" spans="1:19" x14ac:dyDescent="0.25">
      <c r="A72" s="1" t="s">
        <v>120</v>
      </c>
      <c r="B72" s="13" t="s">
        <v>595</v>
      </c>
      <c r="C72" s="12">
        <v>36220</v>
      </c>
      <c r="D72" s="12">
        <v>36224</v>
      </c>
      <c r="E72" s="13" t="s">
        <v>1448</v>
      </c>
      <c r="F72" s="6" t="s">
        <v>203</v>
      </c>
      <c r="G72" s="2" t="s">
        <v>203</v>
      </c>
      <c r="H72" s="20">
        <v>59</v>
      </c>
      <c r="I72" s="5" t="s">
        <v>203</v>
      </c>
      <c r="J72" s="5" t="s">
        <v>203</v>
      </c>
      <c r="K72" s="5" t="s">
        <v>203</v>
      </c>
      <c r="L72" s="5" t="s">
        <v>203</v>
      </c>
      <c r="M72" s="5" t="s">
        <v>203</v>
      </c>
      <c r="N72" s="5" t="s">
        <v>203</v>
      </c>
      <c r="O72" s="5" t="s">
        <v>203</v>
      </c>
      <c r="P72" s="5" t="s">
        <v>203</v>
      </c>
      <c r="Q72" s="5" t="s">
        <v>203</v>
      </c>
      <c r="R72" s="5" t="s">
        <v>203</v>
      </c>
      <c r="S72" s="5" t="s">
        <v>203</v>
      </c>
    </row>
    <row r="73" spans="1:19" x14ac:dyDescent="0.25">
      <c r="A73" s="1" t="s">
        <v>119</v>
      </c>
      <c r="B73" s="2" t="s">
        <v>908</v>
      </c>
      <c r="C73" s="7">
        <v>36544</v>
      </c>
      <c r="D73" s="7">
        <v>36544</v>
      </c>
      <c r="E73" s="2" t="s">
        <v>999</v>
      </c>
      <c r="F73" s="6" t="s">
        <v>203</v>
      </c>
      <c r="G73" s="6">
        <v>41.8</v>
      </c>
      <c r="H73" s="6">
        <v>66.2</v>
      </c>
      <c r="I73" s="5" t="s">
        <v>203</v>
      </c>
      <c r="J73" s="5" t="s">
        <v>203</v>
      </c>
      <c r="K73" s="5" t="s">
        <v>203</v>
      </c>
      <c r="L73" s="5" t="s">
        <v>203</v>
      </c>
      <c r="M73" s="5" t="s">
        <v>203</v>
      </c>
      <c r="N73" s="5" t="s">
        <v>203</v>
      </c>
      <c r="O73" s="5" t="s">
        <v>203</v>
      </c>
      <c r="P73" s="5" t="s">
        <v>203</v>
      </c>
      <c r="Q73" s="5" t="s">
        <v>203</v>
      </c>
      <c r="R73" s="5" t="s">
        <v>203</v>
      </c>
      <c r="S73" s="5" t="s">
        <v>203</v>
      </c>
    </row>
    <row r="74" spans="1:19" x14ac:dyDescent="0.25">
      <c r="A74" s="1" t="s">
        <v>119</v>
      </c>
      <c r="B74" s="2" t="s">
        <v>908</v>
      </c>
      <c r="C74" s="7">
        <v>36544</v>
      </c>
      <c r="D74" s="7">
        <v>36544</v>
      </c>
      <c r="E74" s="2" t="s">
        <v>999</v>
      </c>
      <c r="F74" s="6" t="s">
        <v>203</v>
      </c>
      <c r="G74" s="6">
        <v>49</v>
      </c>
      <c r="H74" s="6">
        <v>69.2</v>
      </c>
      <c r="I74" s="5" t="s">
        <v>203</v>
      </c>
      <c r="J74" s="5" t="s">
        <v>203</v>
      </c>
      <c r="K74" s="5" t="s">
        <v>203</v>
      </c>
      <c r="L74" s="5" t="s">
        <v>203</v>
      </c>
      <c r="M74" s="5" t="s">
        <v>203</v>
      </c>
      <c r="N74" s="5" t="s">
        <v>203</v>
      </c>
      <c r="O74" s="5" t="s">
        <v>203</v>
      </c>
      <c r="P74" s="5" t="s">
        <v>203</v>
      </c>
      <c r="Q74" s="5" t="s">
        <v>203</v>
      </c>
      <c r="R74" s="5" t="s">
        <v>203</v>
      </c>
      <c r="S74" s="5" t="s">
        <v>203</v>
      </c>
    </row>
    <row r="75" spans="1:19" x14ac:dyDescent="0.25">
      <c r="A75" s="1" t="s">
        <v>119</v>
      </c>
      <c r="B75" s="2" t="s">
        <v>976</v>
      </c>
      <c r="C75" s="7">
        <v>36544</v>
      </c>
      <c r="D75" s="7">
        <v>36544</v>
      </c>
      <c r="E75" s="2" t="s">
        <v>999</v>
      </c>
      <c r="F75" s="6" t="s">
        <v>203</v>
      </c>
      <c r="G75" s="6">
        <v>66.3</v>
      </c>
      <c r="H75" s="6">
        <v>98.9</v>
      </c>
      <c r="I75" s="5" t="s">
        <v>203</v>
      </c>
      <c r="J75" s="5" t="s">
        <v>203</v>
      </c>
      <c r="K75" s="5" t="s">
        <v>203</v>
      </c>
      <c r="L75" s="5" t="s">
        <v>203</v>
      </c>
      <c r="M75" s="5" t="s">
        <v>203</v>
      </c>
      <c r="N75" s="5" t="s">
        <v>203</v>
      </c>
      <c r="O75" s="5" t="s">
        <v>203</v>
      </c>
      <c r="P75" s="5" t="s">
        <v>203</v>
      </c>
      <c r="Q75" s="5" t="s">
        <v>203</v>
      </c>
      <c r="R75" s="5" t="s">
        <v>203</v>
      </c>
      <c r="S75" s="5" t="s">
        <v>203</v>
      </c>
    </row>
    <row r="76" spans="1:19" x14ac:dyDescent="0.25">
      <c r="A76" s="1" t="s">
        <v>119</v>
      </c>
      <c r="B76" s="2" t="s">
        <v>976</v>
      </c>
      <c r="C76" s="7">
        <v>36544</v>
      </c>
      <c r="D76" s="7">
        <v>36544</v>
      </c>
      <c r="E76" s="2" t="s">
        <v>999</v>
      </c>
      <c r="F76" s="6" t="s">
        <v>203</v>
      </c>
      <c r="G76" s="6">
        <v>71.2</v>
      </c>
      <c r="H76" s="6">
        <v>97.8</v>
      </c>
      <c r="I76" s="5" t="s">
        <v>203</v>
      </c>
      <c r="J76" s="5" t="s">
        <v>203</v>
      </c>
      <c r="K76" s="5" t="s">
        <v>203</v>
      </c>
      <c r="L76" s="5" t="s">
        <v>203</v>
      </c>
      <c r="M76" s="5" t="s">
        <v>203</v>
      </c>
      <c r="N76" s="5" t="s">
        <v>203</v>
      </c>
      <c r="O76" s="5" t="s">
        <v>203</v>
      </c>
      <c r="P76" s="5" t="s">
        <v>203</v>
      </c>
      <c r="Q76" s="5" t="s">
        <v>203</v>
      </c>
      <c r="R76" s="5" t="s">
        <v>203</v>
      </c>
      <c r="S76" s="5" t="s">
        <v>203</v>
      </c>
    </row>
    <row r="77" spans="1:19" x14ac:dyDescent="0.25">
      <c r="A77" s="1" t="s">
        <v>119</v>
      </c>
      <c r="B77" s="2" t="s">
        <v>976</v>
      </c>
      <c r="C77" s="7">
        <v>36544</v>
      </c>
      <c r="D77" s="7">
        <v>36544</v>
      </c>
      <c r="E77" s="2" t="s">
        <v>999</v>
      </c>
      <c r="F77" s="6" t="s">
        <v>203</v>
      </c>
      <c r="G77" s="6">
        <v>42.6</v>
      </c>
      <c r="H77" s="6">
        <v>87.6</v>
      </c>
      <c r="I77" s="5" t="s">
        <v>203</v>
      </c>
      <c r="J77" s="5" t="s">
        <v>203</v>
      </c>
      <c r="K77" s="5" t="s">
        <v>203</v>
      </c>
      <c r="L77" s="5" t="s">
        <v>203</v>
      </c>
      <c r="M77" s="5" t="s">
        <v>203</v>
      </c>
      <c r="N77" s="5" t="s">
        <v>203</v>
      </c>
      <c r="O77" s="5" t="s">
        <v>203</v>
      </c>
      <c r="P77" s="5" t="s">
        <v>203</v>
      </c>
      <c r="Q77" s="5" t="s">
        <v>203</v>
      </c>
      <c r="R77" s="5" t="s">
        <v>203</v>
      </c>
      <c r="S77" s="5" t="s">
        <v>203</v>
      </c>
    </row>
    <row r="78" spans="1:19" x14ac:dyDescent="0.25">
      <c r="A78" s="1" t="s">
        <v>119</v>
      </c>
      <c r="B78" s="2" t="s">
        <v>976</v>
      </c>
      <c r="C78" s="7">
        <v>36544</v>
      </c>
      <c r="D78" s="7">
        <v>36544</v>
      </c>
      <c r="E78" s="2" t="s">
        <v>999</v>
      </c>
      <c r="F78" s="6" t="s">
        <v>203</v>
      </c>
      <c r="G78" s="6">
        <v>78.2</v>
      </c>
      <c r="H78" s="6">
        <v>87.9</v>
      </c>
      <c r="I78" s="5" t="s">
        <v>203</v>
      </c>
      <c r="J78" s="5" t="s">
        <v>203</v>
      </c>
      <c r="K78" s="5" t="s">
        <v>203</v>
      </c>
      <c r="L78" s="5" t="s">
        <v>203</v>
      </c>
      <c r="M78" s="5" t="s">
        <v>203</v>
      </c>
      <c r="N78" s="5" t="s">
        <v>203</v>
      </c>
      <c r="O78" s="5" t="s">
        <v>203</v>
      </c>
      <c r="P78" s="5" t="s">
        <v>203</v>
      </c>
      <c r="Q78" s="5" t="s">
        <v>203</v>
      </c>
      <c r="R78" s="5" t="s">
        <v>203</v>
      </c>
      <c r="S78" s="5" t="s">
        <v>203</v>
      </c>
    </row>
    <row r="79" spans="1:19" x14ac:dyDescent="0.25">
      <c r="A79" s="1" t="s">
        <v>119</v>
      </c>
      <c r="B79" s="2" t="s">
        <v>976</v>
      </c>
      <c r="C79" s="7">
        <v>36544</v>
      </c>
      <c r="D79" s="7">
        <v>36544</v>
      </c>
      <c r="E79" s="2" t="s">
        <v>999</v>
      </c>
      <c r="F79" s="6" t="s">
        <v>203</v>
      </c>
      <c r="G79" s="6">
        <v>77</v>
      </c>
      <c r="H79" s="6">
        <v>82</v>
      </c>
      <c r="I79" s="5" t="s">
        <v>203</v>
      </c>
      <c r="J79" s="5" t="s">
        <v>203</v>
      </c>
      <c r="K79" s="5" t="s">
        <v>203</v>
      </c>
      <c r="L79" s="5" t="s">
        <v>203</v>
      </c>
      <c r="M79" s="5" t="s">
        <v>203</v>
      </c>
      <c r="N79" s="5" t="s">
        <v>203</v>
      </c>
      <c r="O79" s="5" t="s">
        <v>203</v>
      </c>
      <c r="P79" s="5" t="s">
        <v>203</v>
      </c>
      <c r="Q79" s="5" t="s">
        <v>203</v>
      </c>
      <c r="R79" s="5" t="s">
        <v>203</v>
      </c>
      <c r="S79" s="5" t="s">
        <v>203</v>
      </c>
    </row>
    <row r="80" spans="1:19" x14ac:dyDescent="0.25">
      <c r="A80" s="1" t="s">
        <v>119</v>
      </c>
      <c r="B80" s="2" t="s">
        <v>976</v>
      </c>
      <c r="C80" s="7">
        <v>36544</v>
      </c>
      <c r="D80" s="7">
        <v>36544</v>
      </c>
      <c r="E80" s="2" t="s">
        <v>999</v>
      </c>
      <c r="F80" s="6" t="s">
        <v>203</v>
      </c>
      <c r="G80" s="6">
        <v>82.3</v>
      </c>
      <c r="H80" s="6">
        <v>97.9</v>
      </c>
      <c r="I80" s="5" t="s">
        <v>203</v>
      </c>
      <c r="J80" s="5" t="s">
        <v>203</v>
      </c>
      <c r="K80" s="5" t="s">
        <v>203</v>
      </c>
      <c r="L80" s="5" t="s">
        <v>203</v>
      </c>
      <c r="M80" s="5" t="s">
        <v>203</v>
      </c>
      <c r="N80" s="5" t="s">
        <v>203</v>
      </c>
      <c r="O80" s="5" t="s">
        <v>203</v>
      </c>
      <c r="P80" s="5" t="s">
        <v>203</v>
      </c>
      <c r="Q80" s="5" t="s">
        <v>203</v>
      </c>
      <c r="R80" s="5" t="s">
        <v>203</v>
      </c>
      <c r="S80" s="5" t="s">
        <v>203</v>
      </c>
    </row>
    <row r="81" spans="1:19" x14ac:dyDescent="0.25">
      <c r="A81" s="1" t="s">
        <v>119</v>
      </c>
      <c r="B81" s="2" t="s">
        <v>976</v>
      </c>
      <c r="C81" s="7">
        <v>36544</v>
      </c>
      <c r="D81" s="7">
        <v>36544</v>
      </c>
      <c r="E81" s="2" t="s">
        <v>999</v>
      </c>
      <c r="F81" s="6" t="s">
        <v>203</v>
      </c>
      <c r="G81" s="6">
        <v>71.900000000000006</v>
      </c>
      <c r="H81" s="6">
        <v>81.3</v>
      </c>
      <c r="I81" s="5" t="s">
        <v>203</v>
      </c>
      <c r="J81" s="5" t="s">
        <v>203</v>
      </c>
      <c r="K81" s="5" t="s">
        <v>203</v>
      </c>
      <c r="L81" s="5" t="s">
        <v>203</v>
      </c>
      <c r="M81" s="5" t="s">
        <v>203</v>
      </c>
      <c r="N81" s="5" t="s">
        <v>203</v>
      </c>
      <c r="O81" s="5" t="s">
        <v>203</v>
      </c>
      <c r="P81" s="5" t="s">
        <v>203</v>
      </c>
      <c r="Q81" s="5" t="s">
        <v>203</v>
      </c>
      <c r="R81" s="5" t="s">
        <v>203</v>
      </c>
      <c r="S81" s="5" t="s">
        <v>203</v>
      </c>
    </row>
    <row r="82" spans="1:19" x14ac:dyDescent="0.25">
      <c r="A82" s="1" t="s">
        <v>119</v>
      </c>
      <c r="B82" s="2" t="s">
        <v>976</v>
      </c>
      <c r="C82" s="7">
        <v>36544</v>
      </c>
      <c r="D82" s="7">
        <v>36544</v>
      </c>
      <c r="E82" s="2" t="s">
        <v>999</v>
      </c>
      <c r="F82" s="6" t="s">
        <v>203</v>
      </c>
      <c r="G82" s="6">
        <v>70.8</v>
      </c>
      <c r="H82" s="6">
        <v>74.2</v>
      </c>
      <c r="I82" s="5" t="s">
        <v>203</v>
      </c>
      <c r="J82" s="5" t="s">
        <v>203</v>
      </c>
      <c r="K82" s="5" t="s">
        <v>203</v>
      </c>
      <c r="L82" s="5" t="s">
        <v>203</v>
      </c>
      <c r="M82" s="5" t="s">
        <v>203</v>
      </c>
      <c r="N82" s="5" t="s">
        <v>203</v>
      </c>
      <c r="O82" s="5" t="s">
        <v>203</v>
      </c>
      <c r="P82" s="5" t="s">
        <v>203</v>
      </c>
      <c r="Q82" s="5" t="s">
        <v>203</v>
      </c>
      <c r="R82" s="5" t="s">
        <v>203</v>
      </c>
      <c r="S82" s="5" t="s">
        <v>203</v>
      </c>
    </row>
    <row r="83" spans="1:19" x14ac:dyDescent="0.25">
      <c r="A83" s="1" t="s">
        <v>119</v>
      </c>
      <c r="B83" s="2" t="s">
        <v>976</v>
      </c>
      <c r="C83" s="7">
        <v>36544</v>
      </c>
      <c r="D83" s="7">
        <v>36544</v>
      </c>
      <c r="E83" s="2" t="s">
        <v>999</v>
      </c>
      <c r="F83" s="6" t="s">
        <v>203</v>
      </c>
      <c r="G83" s="6">
        <v>69.3</v>
      </c>
      <c r="H83" s="6">
        <v>85.8</v>
      </c>
      <c r="I83" s="5" t="s">
        <v>203</v>
      </c>
      <c r="J83" s="5" t="s">
        <v>203</v>
      </c>
      <c r="K83" s="5" t="s">
        <v>203</v>
      </c>
      <c r="L83" s="5" t="s">
        <v>203</v>
      </c>
      <c r="M83" s="5" t="s">
        <v>203</v>
      </c>
      <c r="N83" s="5" t="s">
        <v>203</v>
      </c>
      <c r="O83" s="5" t="s">
        <v>203</v>
      </c>
      <c r="P83" s="5" t="s">
        <v>203</v>
      </c>
      <c r="Q83" s="5" t="s">
        <v>203</v>
      </c>
      <c r="R83" s="5" t="s">
        <v>203</v>
      </c>
      <c r="S83" s="5" t="s">
        <v>203</v>
      </c>
    </row>
    <row r="84" spans="1:19" x14ac:dyDescent="0.25">
      <c r="A84" s="1" t="s">
        <v>119</v>
      </c>
      <c r="B84" s="2" t="s">
        <v>976</v>
      </c>
      <c r="C84" s="7">
        <v>36544</v>
      </c>
      <c r="D84" s="7">
        <v>36544</v>
      </c>
      <c r="E84" s="2" t="s">
        <v>999</v>
      </c>
      <c r="F84" s="6" t="s">
        <v>203</v>
      </c>
      <c r="G84" s="6">
        <v>65.2</v>
      </c>
      <c r="H84" s="6">
        <v>93.7</v>
      </c>
      <c r="I84" s="5" t="s">
        <v>203</v>
      </c>
      <c r="J84" s="5" t="s">
        <v>203</v>
      </c>
      <c r="K84" s="5" t="s">
        <v>203</v>
      </c>
      <c r="L84" s="5" t="s">
        <v>203</v>
      </c>
      <c r="M84" s="5" t="s">
        <v>203</v>
      </c>
      <c r="N84" s="5" t="s">
        <v>203</v>
      </c>
      <c r="O84" s="5" t="s">
        <v>203</v>
      </c>
      <c r="P84" s="5" t="s">
        <v>203</v>
      </c>
      <c r="Q84" s="5" t="s">
        <v>203</v>
      </c>
      <c r="R84" s="5" t="s">
        <v>203</v>
      </c>
      <c r="S84" s="5" t="s">
        <v>203</v>
      </c>
    </row>
    <row r="85" spans="1:19" x14ac:dyDescent="0.25">
      <c r="A85" s="1" t="s">
        <v>119</v>
      </c>
      <c r="B85" s="2" t="s">
        <v>976</v>
      </c>
      <c r="C85" s="7">
        <v>36544</v>
      </c>
      <c r="D85" s="7">
        <v>36544</v>
      </c>
      <c r="E85" s="2" t="s">
        <v>999</v>
      </c>
      <c r="F85" s="6" t="s">
        <v>203</v>
      </c>
      <c r="G85" s="6">
        <v>69.2</v>
      </c>
      <c r="H85" s="6">
        <v>98.4</v>
      </c>
      <c r="I85" s="5" t="s">
        <v>203</v>
      </c>
      <c r="J85" s="5" t="s">
        <v>203</v>
      </c>
      <c r="K85" s="5" t="s">
        <v>203</v>
      </c>
      <c r="L85" s="5" t="s">
        <v>203</v>
      </c>
      <c r="M85" s="5" t="s">
        <v>203</v>
      </c>
      <c r="N85" s="5" t="s">
        <v>203</v>
      </c>
      <c r="O85" s="5" t="s">
        <v>203</v>
      </c>
      <c r="P85" s="5" t="s">
        <v>203</v>
      </c>
      <c r="Q85" s="5" t="s">
        <v>203</v>
      </c>
      <c r="R85" s="5" t="s">
        <v>203</v>
      </c>
      <c r="S85" s="5" t="s">
        <v>203</v>
      </c>
    </row>
    <row r="86" spans="1:19" x14ac:dyDescent="0.25">
      <c r="A86" s="1" t="s">
        <v>119</v>
      </c>
      <c r="B86" s="2" t="s">
        <v>976</v>
      </c>
      <c r="C86" s="7">
        <v>36544</v>
      </c>
      <c r="D86" s="7">
        <v>36544</v>
      </c>
      <c r="E86" s="2" t="s">
        <v>999</v>
      </c>
      <c r="F86" s="6" t="s">
        <v>203</v>
      </c>
      <c r="G86" s="6">
        <v>71.900000000000006</v>
      </c>
      <c r="H86" s="6">
        <v>90.7</v>
      </c>
      <c r="I86" s="5" t="s">
        <v>203</v>
      </c>
      <c r="J86" s="5" t="s">
        <v>203</v>
      </c>
      <c r="K86" s="5" t="s">
        <v>203</v>
      </c>
      <c r="L86" s="5" t="s">
        <v>203</v>
      </c>
      <c r="M86" s="5" t="s">
        <v>203</v>
      </c>
      <c r="N86" s="5" t="s">
        <v>203</v>
      </c>
      <c r="O86" s="5" t="s">
        <v>203</v>
      </c>
      <c r="P86" s="5" t="s">
        <v>203</v>
      </c>
      <c r="Q86" s="5" t="s">
        <v>203</v>
      </c>
      <c r="R86" s="5" t="s">
        <v>203</v>
      </c>
      <c r="S86" s="5" t="s">
        <v>203</v>
      </c>
    </row>
    <row r="87" spans="1:19" x14ac:dyDescent="0.25">
      <c r="A87" s="1" t="s">
        <v>119</v>
      </c>
      <c r="B87" s="2" t="s">
        <v>976</v>
      </c>
      <c r="C87" s="7">
        <v>36544</v>
      </c>
      <c r="D87" s="7">
        <v>36544</v>
      </c>
      <c r="E87" s="2" t="s">
        <v>999</v>
      </c>
      <c r="F87" s="6" t="s">
        <v>203</v>
      </c>
      <c r="G87" s="6">
        <v>73.400000000000006</v>
      </c>
      <c r="H87" s="6">
        <v>102.7</v>
      </c>
      <c r="I87" s="5" t="s">
        <v>203</v>
      </c>
      <c r="J87" s="5" t="s">
        <v>203</v>
      </c>
      <c r="K87" s="5" t="s">
        <v>203</v>
      </c>
      <c r="L87" s="5" t="s">
        <v>203</v>
      </c>
      <c r="M87" s="5" t="s">
        <v>203</v>
      </c>
      <c r="N87" s="5" t="s">
        <v>203</v>
      </c>
      <c r="O87" s="5" t="s">
        <v>203</v>
      </c>
      <c r="P87" s="5" t="s">
        <v>203</v>
      </c>
      <c r="Q87" s="5" t="s">
        <v>203</v>
      </c>
      <c r="R87" s="5" t="s">
        <v>203</v>
      </c>
      <c r="S87" s="5" t="s">
        <v>203</v>
      </c>
    </row>
    <row r="88" spans="1:19" s="4" customFormat="1" x14ac:dyDescent="0.25">
      <c r="A88" s="1" t="s">
        <v>119</v>
      </c>
      <c r="B88" s="2" t="s">
        <v>976</v>
      </c>
      <c r="C88" s="7">
        <v>36544</v>
      </c>
      <c r="D88" s="7">
        <v>36544</v>
      </c>
      <c r="E88" s="2" t="s">
        <v>999</v>
      </c>
      <c r="F88" s="6" t="s">
        <v>203</v>
      </c>
      <c r="G88" s="6">
        <v>71.2</v>
      </c>
      <c r="H88" s="6">
        <v>86.9</v>
      </c>
      <c r="I88" s="5" t="s">
        <v>203</v>
      </c>
      <c r="J88" s="5" t="s">
        <v>203</v>
      </c>
      <c r="K88" s="5" t="s">
        <v>203</v>
      </c>
      <c r="L88" s="5" t="s">
        <v>203</v>
      </c>
      <c r="M88" s="5" t="s">
        <v>203</v>
      </c>
      <c r="N88" s="5" t="s">
        <v>203</v>
      </c>
      <c r="O88" s="5" t="s">
        <v>203</v>
      </c>
      <c r="P88" s="5" t="s">
        <v>203</v>
      </c>
      <c r="Q88" s="5" t="s">
        <v>203</v>
      </c>
      <c r="R88" s="5" t="s">
        <v>203</v>
      </c>
      <c r="S88" s="5" t="s">
        <v>203</v>
      </c>
    </row>
    <row r="89" spans="1:19" x14ac:dyDescent="0.25">
      <c r="A89" s="1" t="s">
        <v>119</v>
      </c>
      <c r="B89" s="2" t="s">
        <v>979</v>
      </c>
      <c r="C89" s="7">
        <v>36544</v>
      </c>
      <c r="D89" s="7">
        <v>36544</v>
      </c>
      <c r="E89" s="2" t="s">
        <v>999</v>
      </c>
      <c r="F89" s="6" t="s">
        <v>203</v>
      </c>
      <c r="G89" s="6">
        <v>69</v>
      </c>
      <c r="H89" s="6">
        <v>84</v>
      </c>
      <c r="I89" s="5" t="s">
        <v>203</v>
      </c>
      <c r="J89" s="5" t="s">
        <v>203</v>
      </c>
      <c r="K89" s="5" t="s">
        <v>203</v>
      </c>
      <c r="L89" s="5" t="s">
        <v>203</v>
      </c>
      <c r="M89" s="5" t="s">
        <v>203</v>
      </c>
      <c r="N89" s="5" t="s">
        <v>203</v>
      </c>
      <c r="O89" s="5" t="s">
        <v>203</v>
      </c>
      <c r="P89" s="5" t="s">
        <v>203</v>
      </c>
      <c r="Q89" s="5" t="s">
        <v>203</v>
      </c>
      <c r="R89" s="5" t="s">
        <v>203</v>
      </c>
      <c r="S89" s="5" t="s">
        <v>203</v>
      </c>
    </row>
    <row r="90" spans="1:19" x14ac:dyDescent="0.25">
      <c r="A90" s="1" t="s">
        <v>119</v>
      </c>
      <c r="B90" s="2" t="s">
        <v>976</v>
      </c>
      <c r="C90" s="7">
        <v>36544</v>
      </c>
      <c r="D90" s="7">
        <v>36544</v>
      </c>
      <c r="E90" s="2" t="s">
        <v>999</v>
      </c>
      <c r="F90" s="6" t="s">
        <v>203</v>
      </c>
      <c r="G90" s="6">
        <v>75.7</v>
      </c>
      <c r="H90" s="6">
        <v>92.9</v>
      </c>
      <c r="I90" s="5" t="s">
        <v>203</v>
      </c>
      <c r="J90" s="5" t="s">
        <v>203</v>
      </c>
      <c r="K90" s="5" t="s">
        <v>203</v>
      </c>
      <c r="L90" s="5" t="s">
        <v>203</v>
      </c>
      <c r="M90" s="5" t="s">
        <v>203</v>
      </c>
      <c r="N90" s="5" t="s">
        <v>203</v>
      </c>
      <c r="O90" s="5" t="s">
        <v>203</v>
      </c>
      <c r="P90" s="5" t="s">
        <v>203</v>
      </c>
      <c r="Q90" s="5" t="s">
        <v>203</v>
      </c>
      <c r="R90" s="5" t="s">
        <v>203</v>
      </c>
      <c r="S90" s="5" t="s">
        <v>203</v>
      </c>
    </row>
    <row r="91" spans="1:19" x14ac:dyDescent="0.25">
      <c r="A91" s="1" t="s">
        <v>119</v>
      </c>
      <c r="B91" s="2" t="s">
        <v>976</v>
      </c>
      <c r="C91" s="7">
        <v>36544</v>
      </c>
      <c r="D91" s="7">
        <v>36544</v>
      </c>
      <c r="E91" s="2" t="s">
        <v>999</v>
      </c>
      <c r="F91" s="6" t="s">
        <v>203</v>
      </c>
      <c r="G91" s="6">
        <v>67.099999999999994</v>
      </c>
      <c r="H91" s="6">
        <v>96.3</v>
      </c>
      <c r="I91" s="5" t="s">
        <v>203</v>
      </c>
      <c r="J91" s="5" t="s">
        <v>203</v>
      </c>
      <c r="K91" s="5" t="s">
        <v>203</v>
      </c>
      <c r="L91" s="5" t="s">
        <v>203</v>
      </c>
      <c r="M91" s="5" t="s">
        <v>203</v>
      </c>
      <c r="N91" s="5" t="s">
        <v>203</v>
      </c>
      <c r="O91" s="5" t="s">
        <v>203</v>
      </c>
      <c r="P91" s="5" t="s">
        <v>203</v>
      </c>
      <c r="Q91" s="5" t="s">
        <v>203</v>
      </c>
      <c r="R91" s="5" t="s">
        <v>203</v>
      </c>
      <c r="S91" s="5" t="s">
        <v>203</v>
      </c>
    </row>
    <row r="92" spans="1:19" x14ac:dyDescent="0.25">
      <c r="A92" s="1" t="s">
        <v>119</v>
      </c>
      <c r="B92" s="2" t="s">
        <v>976</v>
      </c>
      <c r="C92" s="7">
        <v>36544</v>
      </c>
      <c r="D92" s="7">
        <v>36544</v>
      </c>
      <c r="E92" s="2" t="s">
        <v>999</v>
      </c>
      <c r="F92" s="6" t="s">
        <v>203</v>
      </c>
      <c r="G92" s="6">
        <v>79.400000000000006</v>
      </c>
      <c r="H92" s="6">
        <v>97.8</v>
      </c>
      <c r="I92" s="5" t="s">
        <v>203</v>
      </c>
      <c r="J92" s="5" t="s">
        <v>203</v>
      </c>
      <c r="K92" s="5" t="s">
        <v>203</v>
      </c>
      <c r="L92" s="5" t="s">
        <v>203</v>
      </c>
      <c r="M92" s="5" t="s">
        <v>203</v>
      </c>
      <c r="N92" s="5" t="s">
        <v>203</v>
      </c>
      <c r="O92" s="5" t="s">
        <v>203</v>
      </c>
      <c r="P92" s="5" t="s">
        <v>203</v>
      </c>
      <c r="Q92" s="5" t="s">
        <v>203</v>
      </c>
      <c r="R92" s="5" t="s">
        <v>203</v>
      </c>
      <c r="S92" s="5" t="s">
        <v>203</v>
      </c>
    </row>
    <row r="93" spans="1:19" x14ac:dyDescent="0.25">
      <c r="A93" s="1" t="s">
        <v>119</v>
      </c>
      <c r="B93" s="2" t="s">
        <v>976</v>
      </c>
      <c r="C93" s="7">
        <v>36544</v>
      </c>
      <c r="D93" s="7">
        <v>36544</v>
      </c>
      <c r="E93" s="2" t="s">
        <v>999</v>
      </c>
      <c r="F93" s="6" t="s">
        <v>203</v>
      </c>
      <c r="G93" s="6">
        <v>91.1</v>
      </c>
      <c r="H93" s="6">
        <v>100.8</v>
      </c>
      <c r="I93" s="5" t="s">
        <v>203</v>
      </c>
      <c r="J93" s="5" t="s">
        <v>203</v>
      </c>
      <c r="K93" s="5" t="s">
        <v>203</v>
      </c>
      <c r="L93" s="5" t="s">
        <v>203</v>
      </c>
      <c r="M93" s="5" t="s">
        <v>203</v>
      </c>
      <c r="N93" s="5" t="s">
        <v>203</v>
      </c>
      <c r="O93" s="5" t="s">
        <v>203</v>
      </c>
      <c r="P93" s="5" t="s">
        <v>203</v>
      </c>
      <c r="Q93" s="5" t="s">
        <v>203</v>
      </c>
      <c r="R93" s="5" t="s">
        <v>203</v>
      </c>
      <c r="S93" s="5" t="s">
        <v>203</v>
      </c>
    </row>
    <row r="94" spans="1:19" x14ac:dyDescent="0.25">
      <c r="A94" s="1" t="s">
        <v>119</v>
      </c>
      <c r="B94" s="2" t="s">
        <v>976</v>
      </c>
      <c r="C94" s="7">
        <v>36544</v>
      </c>
      <c r="D94" s="7">
        <v>36544</v>
      </c>
      <c r="E94" s="2" t="s">
        <v>999</v>
      </c>
      <c r="F94" s="6" t="s">
        <v>203</v>
      </c>
      <c r="G94" s="6">
        <v>81</v>
      </c>
      <c r="H94" s="6">
        <v>97</v>
      </c>
      <c r="I94" s="5" t="s">
        <v>203</v>
      </c>
      <c r="J94" s="5" t="s">
        <v>203</v>
      </c>
      <c r="K94" s="5" t="s">
        <v>203</v>
      </c>
      <c r="L94" s="5" t="s">
        <v>203</v>
      </c>
      <c r="M94" s="5" t="s">
        <v>203</v>
      </c>
      <c r="N94" s="5" t="s">
        <v>203</v>
      </c>
      <c r="O94" s="5" t="s">
        <v>203</v>
      </c>
      <c r="P94" s="5" t="s">
        <v>203</v>
      </c>
      <c r="Q94" s="5" t="s">
        <v>203</v>
      </c>
      <c r="R94" s="5" t="s">
        <v>203</v>
      </c>
      <c r="S94" s="5" t="s">
        <v>203</v>
      </c>
    </row>
    <row r="95" spans="1:19" x14ac:dyDescent="0.25">
      <c r="A95" s="1" t="s">
        <v>119</v>
      </c>
      <c r="B95" s="2" t="s">
        <v>976</v>
      </c>
      <c r="C95" s="7">
        <v>36544</v>
      </c>
      <c r="D95" s="7">
        <v>36544</v>
      </c>
      <c r="E95" s="2" t="s">
        <v>999</v>
      </c>
      <c r="F95" s="6" t="s">
        <v>203</v>
      </c>
      <c r="G95" s="6">
        <v>71</v>
      </c>
      <c r="H95" s="6">
        <v>99.9</v>
      </c>
      <c r="I95" s="5" t="s">
        <v>203</v>
      </c>
      <c r="J95" s="5" t="s">
        <v>203</v>
      </c>
      <c r="K95" s="5" t="s">
        <v>203</v>
      </c>
      <c r="L95" s="5" t="s">
        <v>203</v>
      </c>
      <c r="M95" s="5" t="s">
        <v>203</v>
      </c>
      <c r="N95" s="5" t="s">
        <v>203</v>
      </c>
      <c r="O95" s="5" t="s">
        <v>203</v>
      </c>
      <c r="P95" s="5" t="s">
        <v>203</v>
      </c>
      <c r="Q95" s="5" t="s">
        <v>203</v>
      </c>
      <c r="R95" s="5" t="s">
        <v>203</v>
      </c>
      <c r="S95" s="5" t="s">
        <v>203</v>
      </c>
    </row>
    <row r="96" spans="1:19" x14ac:dyDescent="0.25">
      <c r="A96" s="1" t="s">
        <v>119</v>
      </c>
      <c r="B96" s="2" t="s">
        <v>976</v>
      </c>
      <c r="C96" s="7">
        <v>36544</v>
      </c>
      <c r="D96" s="7">
        <v>36544</v>
      </c>
      <c r="E96" s="2" t="s">
        <v>999</v>
      </c>
      <c r="F96" s="6" t="s">
        <v>203</v>
      </c>
      <c r="G96" s="6">
        <v>88.3</v>
      </c>
      <c r="H96" s="6">
        <v>99.6</v>
      </c>
      <c r="I96" s="5" t="s">
        <v>203</v>
      </c>
      <c r="J96" s="5" t="s">
        <v>203</v>
      </c>
      <c r="K96" s="5" t="s">
        <v>203</v>
      </c>
      <c r="L96" s="5" t="s">
        <v>203</v>
      </c>
      <c r="M96" s="5" t="s">
        <v>203</v>
      </c>
      <c r="N96" s="5" t="s">
        <v>203</v>
      </c>
      <c r="O96" s="5" t="s">
        <v>203</v>
      </c>
      <c r="P96" s="5" t="s">
        <v>203</v>
      </c>
      <c r="Q96" s="5" t="s">
        <v>203</v>
      </c>
      <c r="R96" s="5" t="s">
        <v>203</v>
      </c>
      <c r="S96" s="5" t="s">
        <v>203</v>
      </c>
    </row>
    <row r="97" spans="1:19" x14ac:dyDescent="0.25">
      <c r="A97" s="1" t="s">
        <v>119</v>
      </c>
      <c r="B97" s="2" t="s">
        <v>976</v>
      </c>
      <c r="C97" s="7">
        <v>36544</v>
      </c>
      <c r="D97" s="7">
        <v>36544</v>
      </c>
      <c r="E97" s="2" t="s">
        <v>999</v>
      </c>
      <c r="F97" s="6" t="s">
        <v>203</v>
      </c>
      <c r="G97" s="6">
        <v>81.599999999999994</v>
      </c>
      <c r="H97" s="6">
        <v>90.2</v>
      </c>
      <c r="I97" s="5" t="s">
        <v>203</v>
      </c>
      <c r="J97" s="5" t="s">
        <v>203</v>
      </c>
      <c r="K97" s="5" t="s">
        <v>203</v>
      </c>
      <c r="L97" s="5" t="s">
        <v>203</v>
      </c>
      <c r="M97" s="5" t="s">
        <v>203</v>
      </c>
      <c r="N97" s="5" t="s">
        <v>203</v>
      </c>
      <c r="O97" s="5" t="s">
        <v>203</v>
      </c>
      <c r="P97" s="5" t="s">
        <v>203</v>
      </c>
      <c r="Q97" s="5" t="s">
        <v>203</v>
      </c>
      <c r="R97" s="5" t="s">
        <v>203</v>
      </c>
      <c r="S97" s="5" t="s">
        <v>203</v>
      </c>
    </row>
    <row r="98" spans="1:19" x14ac:dyDescent="0.25">
      <c r="A98" s="1" t="s">
        <v>119</v>
      </c>
      <c r="B98" s="2" t="s">
        <v>976</v>
      </c>
      <c r="C98" s="7">
        <v>36544</v>
      </c>
      <c r="D98" s="7">
        <v>36544</v>
      </c>
      <c r="E98" s="2" t="s">
        <v>999</v>
      </c>
      <c r="F98" s="6" t="s">
        <v>203</v>
      </c>
      <c r="G98" s="6">
        <v>66.599999999999994</v>
      </c>
      <c r="H98" s="6">
        <v>86.8</v>
      </c>
      <c r="I98" s="5" t="s">
        <v>203</v>
      </c>
      <c r="J98" s="5" t="s">
        <v>203</v>
      </c>
      <c r="K98" s="5" t="s">
        <v>203</v>
      </c>
      <c r="L98" s="5" t="s">
        <v>203</v>
      </c>
      <c r="M98" s="5" t="s">
        <v>203</v>
      </c>
      <c r="N98" s="5" t="s">
        <v>203</v>
      </c>
      <c r="O98" s="5" t="s">
        <v>203</v>
      </c>
      <c r="P98" s="5" t="s">
        <v>203</v>
      </c>
      <c r="Q98" s="5" t="s">
        <v>203</v>
      </c>
      <c r="R98" s="5" t="s">
        <v>203</v>
      </c>
      <c r="S98" s="5" t="s">
        <v>203</v>
      </c>
    </row>
    <row r="99" spans="1:19" x14ac:dyDescent="0.25">
      <c r="A99" s="1" t="s">
        <v>119</v>
      </c>
      <c r="B99" s="2" t="s">
        <v>976</v>
      </c>
      <c r="C99" s="7">
        <v>36544</v>
      </c>
      <c r="D99" s="7">
        <v>36544</v>
      </c>
      <c r="E99" s="2" t="s">
        <v>999</v>
      </c>
      <c r="F99" s="6" t="s">
        <v>203</v>
      </c>
      <c r="G99" s="6">
        <v>76.3</v>
      </c>
      <c r="H99" s="6">
        <v>88.7</v>
      </c>
      <c r="I99" s="5" t="s">
        <v>203</v>
      </c>
      <c r="J99" s="5" t="s">
        <v>203</v>
      </c>
      <c r="K99" s="5" t="s">
        <v>203</v>
      </c>
      <c r="L99" s="5" t="s">
        <v>203</v>
      </c>
      <c r="M99" s="5" t="s">
        <v>203</v>
      </c>
      <c r="N99" s="5" t="s">
        <v>203</v>
      </c>
      <c r="O99" s="5" t="s">
        <v>203</v>
      </c>
      <c r="P99" s="5" t="s">
        <v>203</v>
      </c>
      <c r="Q99" s="5" t="s">
        <v>203</v>
      </c>
      <c r="R99" s="5" t="s">
        <v>203</v>
      </c>
      <c r="S99" s="5" t="s">
        <v>203</v>
      </c>
    </row>
    <row r="100" spans="1:19" x14ac:dyDescent="0.25">
      <c r="A100" s="1" t="s">
        <v>119</v>
      </c>
      <c r="B100" s="2" t="s">
        <v>980</v>
      </c>
      <c r="C100" s="7">
        <v>36544</v>
      </c>
      <c r="D100" s="7">
        <v>36544</v>
      </c>
      <c r="E100" s="2" t="s">
        <v>999</v>
      </c>
      <c r="F100" s="6" t="s">
        <v>203</v>
      </c>
      <c r="G100" s="6">
        <v>51.9</v>
      </c>
      <c r="H100" s="6">
        <v>82.7</v>
      </c>
      <c r="I100" s="5" t="s">
        <v>203</v>
      </c>
      <c r="J100" s="5" t="s">
        <v>203</v>
      </c>
      <c r="K100" s="5" t="s">
        <v>203</v>
      </c>
      <c r="L100" s="5" t="s">
        <v>203</v>
      </c>
      <c r="M100" s="5" t="s">
        <v>203</v>
      </c>
      <c r="N100" s="5" t="s">
        <v>203</v>
      </c>
      <c r="O100" s="5" t="s">
        <v>203</v>
      </c>
      <c r="P100" s="5" t="s">
        <v>203</v>
      </c>
      <c r="Q100" s="5" t="s">
        <v>203</v>
      </c>
      <c r="R100" s="5" t="s">
        <v>203</v>
      </c>
      <c r="S100" s="5" t="s">
        <v>203</v>
      </c>
    </row>
    <row r="101" spans="1:19" x14ac:dyDescent="0.25">
      <c r="A101" s="1" t="s">
        <v>119</v>
      </c>
      <c r="B101" s="2" t="s">
        <v>976</v>
      </c>
      <c r="C101" s="7">
        <v>36545</v>
      </c>
      <c r="D101" s="7">
        <v>36545</v>
      </c>
      <c r="E101" s="2" t="s">
        <v>999</v>
      </c>
      <c r="F101" s="6" t="s">
        <v>203</v>
      </c>
      <c r="G101" s="6">
        <v>56.6</v>
      </c>
      <c r="H101" s="6">
        <v>88.4</v>
      </c>
      <c r="I101" s="5" t="s">
        <v>203</v>
      </c>
      <c r="J101" s="5" t="s">
        <v>203</v>
      </c>
      <c r="K101" s="5" t="s">
        <v>203</v>
      </c>
      <c r="L101" s="5" t="s">
        <v>203</v>
      </c>
      <c r="M101" s="5" t="s">
        <v>203</v>
      </c>
      <c r="N101" s="5" t="s">
        <v>203</v>
      </c>
      <c r="O101" s="5" t="s">
        <v>203</v>
      </c>
      <c r="P101" s="5" t="s">
        <v>203</v>
      </c>
      <c r="Q101" s="5" t="s">
        <v>203</v>
      </c>
      <c r="R101" s="5" t="s">
        <v>203</v>
      </c>
      <c r="S101" s="5" t="s">
        <v>203</v>
      </c>
    </row>
    <row r="102" spans="1:19" x14ac:dyDescent="0.25">
      <c r="A102" s="1" t="s">
        <v>119</v>
      </c>
      <c r="B102" s="2" t="s">
        <v>982</v>
      </c>
      <c r="C102" s="7">
        <v>36545</v>
      </c>
      <c r="D102" s="7">
        <v>36545</v>
      </c>
      <c r="E102" s="2" t="s">
        <v>999</v>
      </c>
      <c r="F102" s="6" t="s">
        <v>203</v>
      </c>
      <c r="G102" s="6">
        <v>94.4</v>
      </c>
      <c r="H102" s="6">
        <v>96.3</v>
      </c>
      <c r="I102" s="5" t="s">
        <v>203</v>
      </c>
      <c r="J102" s="5" t="s">
        <v>203</v>
      </c>
      <c r="K102" s="5" t="s">
        <v>203</v>
      </c>
      <c r="L102" s="5" t="s">
        <v>203</v>
      </c>
      <c r="M102" s="5" t="s">
        <v>203</v>
      </c>
      <c r="N102" s="5" t="s">
        <v>203</v>
      </c>
      <c r="O102" s="5" t="s">
        <v>203</v>
      </c>
      <c r="P102" s="5" t="s">
        <v>203</v>
      </c>
      <c r="Q102" s="5" t="s">
        <v>203</v>
      </c>
      <c r="R102" s="5" t="s">
        <v>203</v>
      </c>
      <c r="S102" s="5" t="s">
        <v>203</v>
      </c>
    </row>
    <row r="103" spans="1:19" x14ac:dyDescent="0.25">
      <c r="A103" s="1" t="s">
        <v>119</v>
      </c>
      <c r="B103" s="2" t="s">
        <v>982</v>
      </c>
      <c r="C103" s="7">
        <v>36545</v>
      </c>
      <c r="D103" s="7">
        <v>36545</v>
      </c>
      <c r="E103" s="2" t="s">
        <v>999</v>
      </c>
      <c r="F103" s="6" t="s">
        <v>203</v>
      </c>
      <c r="G103" s="6">
        <v>95.2</v>
      </c>
      <c r="H103" s="6">
        <v>97.1</v>
      </c>
      <c r="I103" s="5" t="s">
        <v>203</v>
      </c>
      <c r="J103" s="5" t="s">
        <v>203</v>
      </c>
      <c r="K103" s="5" t="s">
        <v>203</v>
      </c>
      <c r="L103" s="5" t="s">
        <v>203</v>
      </c>
      <c r="M103" s="5" t="s">
        <v>203</v>
      </c>
      <c r="N103" s="5" t="s">
        <v>203</v>
      </c>
      <c r="O103" s="5" t="s">
        <v>203</v>
      </c>
      <c r="P103" s="5" t="s">
        <v>203</v>
      </c>
      <c r="Q103" s="5" t="s">
        <v>203</v>
      </c>
      <c r="R103" s="5" t="s">
        <v>203</v>
      </c>
      <c r="S103" s="5" t="s">
        <v>203</v>
      </c>
    </row>
    <row r="104" spans="1:19" x14ac:dyDescent="0.25">
      <c r="A104" s="1" t="s">
        <v>119</v>
      </c>
      <c r="B104" s="2" t="s">
        <v>983</v>
      </c>
      <c r="C104" s="7">
        <v>36545</v>
      </c>
      <c r="D104" s="7">
        <v>36545</v>
      </c>
      <c r="E104" s="2" t="s">
        <v>999</v>
      </c>
      <c r="F104" s="6" t="s">
        <v>203</v>
      </c>
      <c r="G104" s="6">
        <v>81.3</v>
      </c>
      <c r="H104" s="6">
        <v>82.4</v>
      </c>
      <c r="I104" s="5" t="s">
        <v>203</v>
      </c>
      <c r="J104" s="5" t="s">
        <v>203</v>
      </c>
      <c r="K104" s="5" t="s">
        <v>203</v>
      </c>
      <c r="L104" s="5" t="s">
        <v>203</v>
      </c>
      <c r="M104" s="5" t="s">
        <v>203</v>
      </c>
      <c r="N104" s="5" t="s">
        <v>203</v>
      </c>
      <c r="O104" s="5" t="s">
        <v>203</v>
      </c>
      <c r="P104" s="5" t="s">
        <v>203</v>
      </c>
      <c r="Q104" s="5" t="s">
        <v>203</v>
      </c>
      <c r="R104" s="5" t="s">
        <v>203</v>
      </c>
      <c r="S104" s="5" t="s">
        <v>203</v>
      </c>
    </row>
    <row r="105" spans="1:19" x14ac:dyDescent="0.25">
      <c r="A105" s="1" t="s">
        <v>119</v>
      </c>
      <c r="B105" s="2" t="s">
        <v>979</v>
      </c>
      <c r="C105" s="7">
        <v>36545</v>
      </c>
      <c r="D105" s="7">
        <v>36545</v>
      </c>
      <c r="E105" s="2" t="s">
        <v>999</v>
      </c>
      <c r="F105" s="6" t="s">
        <v>203</v>
      </c>
      <c r="G105" s="6">
        <v>71.599999999999994</v>
      </c>
      <c r="H105" s="6">
        <v>76.8</v>
      </c>
      <c r="I105" s="5" t="s">
        <v>203</v>
      </c>
      <c r="J105" s="5" t="s">
        <v>203</v>
      </c>
      <c r="K105" s="5" t="s">
        <v>203</v>
      </c>
      <c r="L105" s="5" t="s">
        <v>203</v>
      </c>
      <c r="M105" s="5" t="s">
        <v>203</v>
      </c>
      <c r="N105" s="5" t="s">
        <v>203</v>
      </c>
      <c r="O105" s="5" t="s">
        <v>203</v>
      </c>
      <c r="P105" s="5" t="s">
        <v>203</v>
      </c>
      <c r="Q105" s="5" t="s">
        <v>203</v>
      </c>
      <c r="R105" s="5" t="s">
        <v>203</v>
      </c>
      <c r="S105" s="5" t="s">
        <v>203</v>
      </c>
    </row>
    <row r="106" spans="1:19" x14ac:dyDescent="0.25">
      <c r="A106" s="1" t="s">
        <v>119</v>
      </c>
      <c r="B106" s="2" t="s">
        <v>979</v>
      </c>
      <c r="C106" s="7">
        <v>36545</v>
      </c>
      <c r="D106" s="7">
        <v>36545</v>
      </c>
      <c r="E106" s="2" t="s">
        <v>999</v>
      </c>
      <c r="F106" s="6" t="s">
        <v>203</v>
      </c>
      <c r="G106" s="6">
        <v>94.8</v>
      </c>
      <c r="H106" s="6">
        <v>97</v>
      </c>
      <c r="I106" s="5" t="s">
        <v>203</v>
      </c>
      <c r="J106" s="5" t="s">
        <v>203</v>
      </c>
      <c r="K106" s="5" t="s">
        <v>203</v>
      </c>
      <c r="L106" s="5" t="s">
        <v>203</v>
      </c>
      <c r="M106" s="5" t="s">
        <v>203</v>
      </c>
      <c r="N106" s="5" t="s">
        <v>203</v>
      </c>
      <c r="O106" s="5" t="s">
        <v>203</v>
      </c>
      <c r="P106" s="5" t="s">
        <v>203</v>
      </c>
      <c r="Q106" s="5" t="s">
        <v>203</v>
      </c>
      <c r="R106" s="5" t="s">
        <v>203</v>
      </c>
      <c r="S106" s="5" t="s">
        <v>203</v>
      </c>
    </row>
    <row r="107" spans="1:19" x14ac:dyDescent="0.25">
      <c r="A107" s="1" t="s">
        <v>119</v>
      </c>
      <c r="B107" s="2" t="s">
        <v>984</v>
      </c>
      <c r="C107" s="7">
        <v>36545</v>
      </c>
      <c r="D107" s="7">
        <v>36545</v>
      </c>
      <c r="E107" s="2" t="s">
        <v>999</v>
      </c>
      <c r="F107" s="6" t="s">
        <v>203</v>
      </c>
      <c r="G107" s="6">
        <v>101</v>
      </c>
      <c r="H107" s="6">
        <v>107.3</v>
      </c>
      <c r="I107" s="5" t="s">
        <v>203</v>
      </c>
      <c r="J107" s="5" t="s">
        <v>203</v>
      </c>
      <c r="K107" s="5" t="s">
        <v>203</v>
      </c>
      <c r="L107" s="5" t="s">
        <v>203</v>
      </c>
      <c r="M107" s="5" t="s">
        <v>203</v>
      </c>
      <c r="N107" s="5" t="s">
        <v>203</v>
      </c>
      <c r="O107" s="5" t="s">
        <v>203</v>
      </c>
      <c r="P107" s="5" t="s">
        <v>203</v>
      </c>
      <c r="Q107" s="5" t="s">
        <v>203</v>
      </c>
      <c r="R107" s="5" t="s">
        <v>203</v>
      </c>
      <c r="S107" s="5" t="s">
        <v>203</v>
      </c>
    </row>
    <row r="108" spans="1:19" x14ac:dyDescent="0.25">
      <c r="A108" s="1" t="s">
        <v>118</v>
      </c>
      <c r="B108" s="2" t="s">
        <v>622</v>
      </c>
      <c r="C108" s="7">
        <v>36705</v>
      </c>
      <c r="D108" s="7">
        <v>36706</v>
      </c>
      <c r="E108" s="2" t="s">
        <v>252</v>
      </c>
      <c r="F108" s="6" t="s">
        <v>203</v>
      </c>
      <c r="G108" s="2" t="s">
        <v>203</v>
      </c>
      <c r="H108" s="6">
        <v>101.9</v>
      </c>
      <c r="I108" s="5" t="s">
        <v>203</v>
      </c>
      <c r="J108" s="5" t="s">
        <v>203</v>
      </c>
      <c r="K108" s="5" t="s">
        <v>203</v>
      </c>
      <c r="L108" s="5" t="s">
        <v>203</v>
      </c>
      <c r="M108" s="5" t="s">
        <v>203</v>
      </c>
      <c r="N108" s="5" t="s">
        <v>203</v>
      </c>
      <c r="O108" s="5" t="s">
        <v>203</v>
      </c>
      <c r="P108" s="5" t="s">
        <v>203</v>
      </c>
      <c r="Q108" s="5" t="s">
        <v>203</v>
      </c>
      <c r="R108" s="5" t="s">
        <v>203</v>
      </c>
      <c r="S108" s="5" t="s">
        <v>203</v>
      </c>
    </row>
    <row r="109" spans="1:19" x14ac:dyDescent="0.25">
      <c r="A109" s="1" t="s">
        <v>118</v>
      </c>
      <c r="B109" s="2" t="s">
        <v>622</v>
      </c>
      <c r="C109" s="7">
        <v>36705</v>
      </c>
      <c r="D109" s="7">
        <v>36706</v>
      </c>
      <c r="E109" s="2" t="s">
        <v>253</v>
      </c>
      <c r="F109" s="6" t="s">
        <v>203</v>
      </c>
      <c r="G109" s="2" t="s">
        <v>203</v>
      </c>
      <c r="H109" s="6">
        <v>107.4</v>
      </c>
      <c r="I109" s="5" t="s">
        <v>203</v>
      </c>
      <c r="J109" s="5" t="s">
        <v>203</v>
      </c>
      <c r="K109" s="5" t="s">
        <v>203</v>
      </c>
      <c r="L109" s="5" t="s">
        <v>203</v>
      </c>
      <c r="M109" s="5" t="s">
        <v>203</v>
      </c>
      <c r="N109" s="5" t="s">
        <v>203</v>
      </c>
      <c r="O109" s="5" t="s">
        <v>203</v>
      </c>
      <c r="P109" s="5" t="s">
        <v>203</v>
      </c>
      <c r="Q109" s="5" t="s">
        <v>203</v>
      </c>
      <c r="R109" s="5" t="s">
        <v>203</v>
      </c>
      <c r="S109" s="5" t="s">
        <v>203</v>
      </c>
    </row>
    <row r="110" spans="1:19" x14ac:dyDescent="0.25">
      <c r="A110" s="1" t="s">
        <v>118</v>
      </c>
      <c r="B110" s="2" t="s">
        <v>622</v>
      </c>
      <c r="C110" s="7">
        <v>36705</v>
      </c>
      <c r="D110" s="7">
        <v>36706</v>
      </c>
      <c r="E110" s="2" t="s">
        <v>254</v>
      </c>
      <c r="F110" s="6" t="s">
        <v>203</v>
      </c>
      <c r="G110" s="2" t="s">
        <v>203</v>
      </c>
      <c r="H110" s="6">
        <v>107.5</v>
      </c>
      <c r="I110" s="5" t="s">
        <v>203</v>
      </c>
      <c r="J110" s="5" t="s">
        <v>203</v>
      </c>
      <c r="K110" s="5" t="s">
        <v>203</v>
      </c>
      <c r="L110" s="5" t="s">
        <v>203</v>
      </c>
      <c r="M110" s="5" t="s">
        <v>203</v>
      </c>
      <c r="N110" s="5" t="s">
        <v>203</v>
      </c>
      <c r="O110" s="5" t="s">
        <v>203</v>
      </c>
      <c r="P110" s="5" t="s">
        <v>203</v>
      </c>
      <c r="Q110" s="5" t="s">
        <v>203</v>
      </c>
      <c r="R110" s="5" t="s">
        <v>203</v>
      </c>
      <c r="S110" s="5" t="s">
        <v>203</v>
      </c>
    </row>
    <row r="111" spans="1:19" x14ac:dyDescent="0.25">
      <c r="A111" s="1" t="s">
        <v>118</v>
      </c>
      <c r="B111" s="2" t="s">
        <v>622</v>
      </c>
      <c r="C111" s="7">
        <v>36705</v>
      </c>
      <c r="D111" s="7">
        <v>36706</v>
      </c>
      <c r="E111" s="2" t="s">
        <v>255</v>
      </c>
      <c r="F111" s="6" t="s">
        <v>203</v>
      </c>
      <c r="G111" s="2" t="s">
        <v>203</v>
      </c>
      <c r="H111" s="6">
        <v>106.1</v>
      </c>
      <c r="I111" s="5" t="s">
        <v>203</v>
      </c>
      <c r="J111" s="5" t="s">
        <v>203</v>
      </c>
      <c r="K111" s="5" t="s">
        <v>203</v>
      </c>
      <c r="L111" s="5" t="s">
        <v>203</v>
      </c>
      <c r="M111" s="5" t="s">
        <v>203</v>
      </c>
      <c r="N111" s="5" t="s">
        <v>203</v>
      </c>
      <c r="O111" s="5" t="s">
        <v>203</v>
      </c>
      <c r="P111" s="5" t="s">
        <v>203</v>
      </c>
      <c r="Q111" s="5" t="s">
        <v>203</v>
      </c>
      <c r="R111" s="5" t="s">
        <v>203</v>
      </c>
      <c r="S111" s="5" t="s">
        <v>203</v>
      </c>
    </row>
    <row r="112" spans="1:19" x14ac:dyDescent="0.25">
      <c r="A112" s="1" t="s">
        <v>118</v>
      </c>
      <c r="B112" s="2" t="s">
        <v>622</v>
      </c>
      <c r="C112" s="7">
        <v>36705</v>
      </c>
      <c r="D112" s="7">
        <v>36706</v>
      </c>
      <c r="E112" s="2" t="s">
        <v>256</v>
      </c>
      <c r="F112" s="6" t="s">
        <v>203</v>
      </c>
      <c r="G112" s="2" t="s">
        <v>203</v>
      </c>
      <c r="H112" s="6">
        <v>102.5</v>
      </c>
      <c r="I112" s="5" t="s">
        <v>203</v>
      </c>
      <c r="J112" s="5" t="s">
        <v>203</v>
      </c>
      <c r="K112" s="5" t="s">
        <v>203</v>
      </c>
      <c r="L112" s="5" t="s">
        <v>203</v>
      </c>
      <c r="M112" s="5" t="s">
        <v>203</v>
      </c>
      <c r="N112" s="5" t="s">
        <v>203</v>
      </c>
      <c r="O112" s="5" t="s">
        <v>203</v>
      </c>
      <c r="P112" s="5" t="s">
        <v>203</v>
      </c>
      <c r="Q112" s="5" t="s">
        <v>203</v>
      </c>
      <c r="R112" s="5" t="s">
        <v>203</v>
      </c>
      <c r="S112" s="5" t="s">
        <v>203</v>
      </c>
    </row>
    <row r="113" spans="1:19" x14ac:dyDescent="0.25">
      <c r="A113" s="1" t="s">
        <v>118</v>
      </c>
      <c r="B113" s="2" t="s">
        <v>622</v>
      </c>
      <c r="C113" s="7">
        <v>36705</v>
      </c>
      <c r="D113" s="7">
        <v>36706</v>
      </c>
      <c r="E113" s="2" t="s">
        <v>257</v>
      </c>
      <c r="F113" s="6" t="s">
        <v>203</v>
      </c>
      <c r="G113" s="2" t="s">
        <v>203</v>
      </c>
      <c r="H113" s="6">
        <v>102.8</v>
      </c>
      <c r="I113" s="5" t="s">
        <v>203</v>
      </c>
      <c r="J113" s="5" t="s">
        <v>203</v>
      </c>
      <c r="K113" s="5" t="s">
        <v>203</v>
      </c>
      <c r="L113" s="5" t="s">
        <v>203</v>
      </c>
      <c r="M113" s="5" t="s">
        <v>203</v>
      </c>
      <c r="N113" s="5" t="s">
        <v>203</v>
      </c>
      <c r="O113" s="5" t="s">
        <v>203</v>
      </c>
      <c r="P113" s="5" t="s">
        <v>203</v>
      </c>
      <c r="Q113" s="5" t="s">
        <v>203</v>
      </c>
      <c r="R113" s="5" t="s">
        <v>203</v>
      </c>
      <c r="S113" s="5" t="s">
        <v>203</v>
      </c>
    </row>
    <row r="114" spans="1:19" x14ac:dyDescent="0.25">
      <c r="A114" s="1" t="s">
        <v>118</v>
      </c>
      <c r="B114" s="2" t="s">
        <v>622</v>
      </c>
      <c r="C114" s="7">
        <v>36705</v>
      </c>
      <c r="D114" s="7">
        <v>36706</v>
      </c>
      <c r="E114" s="2" t="s">
        <v>258</v>
      </c>
      <c r="F114" s="6" t="s">
        <v>203</v>
      </c>
      <c r="G114" s="2" t="s">
        <v>203</v>
      </c>
      <c r="H114" s="6">
        <v>106.8</v>
      </c>
      <c r="I114" s="5" t="s">
        <v>203</v>
      </c>
      <c r="J114" s="5" t="s">
        <v>203</v>
      </c>
      <c r="K114" s="5" t="s">
        <v>203</v>
      </c>
      <c r="L114" s="5" t="s">
        <v>203</v>
      </c>
      <c r="M114" s="5" t="s">
        <v>203</v>
      </c>
      <c r="N114" s="5" t="s">
        <v>203</v>
      </c>
      <c r="O114" s="5" t="s">
        <v>203</v>
      </c>
      <c r="P114" s="5" t="s">
        <v>203</v>
      </c>
      <c r="Q114" s="5" t="s">
        <v>203</v>
      </c>
      <c r="R114" s="5" t="s">
        <v>203</v>
      </c>
      <c r="S114" s="5" t="s">
        <v>203</v>
      </c>
    </row>
    <row r="115" spans="1:19" x14ac:dyDescent="0.25">
      <c r="A115" s="1" t="s">
        <v>118</v>
      </c>
      <c r="B115" s="2" t="s">
        <v>622</v>
      </c>
      <c r="C115" s="7">
        <v>36705</v>
      </c>
      <c r="D115" s="7">
        <v>36706</v>
      </c>
      <c r="E115" s="2" t="s">
        <v>259</v>
      </c>
      <c r="F115" s="6" t="s">
        <v>203</v>
      </c>
      <c r="G115" s="2" t="s">
        <v>203</v>
      </c>
      <c r="H115" s="6">
        <v>112.4</v>
      </c>
      <c r="I115" s="5" t="s">
        <v>203</v>
      </c>
      <c r="J115" s="5" t="s">
        <v>203</v>
      </c>
      <c r="K115" s="5" t="s">
        <v>203</v>
      </c>
      <c r="L115" s="5" t="s">
        <v>203</v>
      </c>
      <c r="M115" s="5" t="s">
        <v>203</v>
      </c>
      <c r="N115" s="5" t="s">
        <v>203</v>
      </c>
      <c r="O115" s="5" t="s">
        <v>203</v>
      </c>
      <c r="P115" s="5" t="s">
        <v>203</v>
      </c>
      <c r="Q115" s="5" t="s">
        <v>203</v>
      </c>
      <c r="R115" s="5" t="s">
        <v>203</v>
      </c>
      <c r="S115" s="5" t="s">
        <v>203</v>
      </c>
    </row>
    <row r="116" spans="1:19" x14ac:dyDescent="0.25">
      <c r="A116" s="1" t="s">
        <v>118</v>
      </c>
      <c r="B116" s="2" t="s">
        <v>622</v>
      </c>
      <c r="C116" s="7">
        <v>36705</v>
      </c>
      <c r="D116" s="7">
        <v>36706</v>
      </c>
      <c r="E116" s="2" t="s">
        <v>260</v>
      </c>
      <c r="F116" s="6" t="s">
        <v>203</v>
      </c>
      <c r="G116" s="2" t="s">
        <v>203</v>
      </c>
      <c r="H116" s="6">
        <v>110</v>
      </c>
      <c r="I116" s="5" t="s">
        <v>203</v>
      </c>
      <c r="J116" s="5" t="s">
        <v>203</v>
      </c>
      <c r="K116" s="5" t="s">
        <v>203</v>
      </c>
      <c r="L116" s="5" t="s">
        <v>203</v>
      </c>
      <c r="M116" s="5" t="s">
        <v>203</v>
      </c>
      <c r="N116" s="5" t="s">
        <v>203</v>
      </c>
      <c r="O116" s="5" t="s">
        <v>203</v>
      </c>
      <c r="P116" s="5" t="s">
        <v>203</v>
      </c>
      <c r="Q116" s="5" t="s">
        <v>203</v>
      </c>
      <c r="R116" s="5" t="s">
        <v>203</v>
      </c>
      <c r="S116" s="5" t="s">
        <v>203</v>
      </c>
    </row>
    <row r="117" spans="1:19" x14ac:dyDescent="0.25">
      <c r="A117" s="1" t="s">
        <v>118</v>
      </c>
      <c r="B117" s="2" t="s">
        <v>622</v>
      </c>
      <c r="C117" s="7">
        <v>36705</v>
      </c>
      <c r="D117" s="7">
        <v>36706</v>
      </c>
      <c r="E117" s="2" t="s">
        <v>261</v>
      </c>
      <c r="F117" s="6" t="s">
        <v>203</v>
      </c>
      <c r="G117" s="2" t="s">
        <v>203</v>
      </c>
      <c r="H117" s="6">
        <v>109.1</v>
      </c>
      <c r="I117" s="5" t="s">
        <v>203</v>
      </c>
      <c r="J117" s="5" t="s">
        <v>203</v>
      </c>
      <c r="K117" s="5" t="s">
        <v>203</v>
      </c>
      <c r="L117" s="5" t="s">
        <v>203</v>
      </c>
      <c r="M117" s="5" t="s">
        <v>203</v>
      </c>
      <c r="N117" s="5" t="s">
        <v>203</v>
      </c>
      <c r="O117" s="5" t="s">
        <v>203</v>
      </c>
      <c r="P117" s="5" t="s">
        <v>203</v>
      </c>
      <c r="Q117" s="5" t="s">
        <v>203</v>
      </c>
      <c r="R117" s="5" t="s">
        <v>203</v>
      </c>
      <c r="S117" s="5" t="s">
        <v>203</v>
      </c>
    </row>
    <row r="118" spans="1:19" x14ac:dyDescent="0.25">
      <c r="A118" s="1" t="s">
        <v>118</v>
      </c>
      <c r="B118" s="2" t="s">
        <v>622</v>
      </c>
      <c r="C118" s="7">
        <v>36705</v>
      </c>
      <c r="D118" s="7">
        <v>36706</v>
      </c>
      <c r="E118" s="2" t="s">
        <v>262</v>
      </c>
      <c r="F118" s="6" t="s">
        <v>203</v>
      </c>
      <c r="G118" s="2" t="s">
        <v>203</v>
      </c>
      <c r="H118" s="6">
        <v>110.4</v>
      </c>
      <c r="I118" s="5" t="s">
        <v>203</v>
      </c>
      <c r="J118" s="5" t="s">
        <v>203</v>
      </c>
      <c r="K118" s="5" t="s">
        <v>203</v>
      </c>
      <c r="L118" s="5" t="s">
        <v>203</v>
      </c>
      <c r="M118" s="5" t="s">
        <v>203</v>
      </c>
      <c r="N118" s="5" t="s">
        <v>203</v>
      </c>
      <c r="O118" s="5" t="s">
        <v>203</v>
      </c>
      <c r="P118" s="5" t="s">
        <v>203</v>
      </c>
      <c r="Q118" s="5" t="s">
        <v>203</v>
      </c>
      <c r="R118" s="5" t="s">
        <v>203</v>
      </c>
      <c r="S118" s="5" t="s">
        <v>203</v>
      </c>
    </row>
    <row r="119" spans="1:19" x14ac:dyDescent="0.25">
      <c r="A119" s="1" t="s">
        <v>118</v>
      </c>
      <c r="B119" s="2" t="s">
        <v>622</v>
      </c>
      <c r="C119" s="7">
        <v>36705</v>
      </c>
      <c r="D119" s="7">
        <v>36706</v>
      </c>
      <c r="E119" s="2" t="s">
        <v>263</v>
      </c>
      <c r="F119" s="6" t="s">
        <v>203</v>
      </c>
      <c r="G119" s="2" t="s">
        <v>203</v>
      </c>
      <c r="H119" s="6">
        <v>99</v>
      </c>
      <c r="I119" s="5" t="s">
        <v>203</v>
      </c>
      <c r="J119" s="5" t="s">
        <v>203</v>
      </c>
      <c r="K119" s="5" t="s">
        <v>203</v>
      </c>
      <c r="L119" s="5" t="s">
        <v>203</v>
      </c>
      <c r="M119" s="5" t="s">
        <v>203</v>
      </c>
      <c r="N119" s="5" t="s">
        <v>203</v>
      </c>
      <c r="O119" s="5" t="s">
        <v>203</v>
      </c>
      <c r="P119" s="5" t="s">
        <v>203</v>
      </c>
      <c r="Q119" s="5" t="s">
        <v>203</v>
      </c>
      <c r="R119" s="5" t="s">
        <v>203</v>
      </c>
      <c r="S119" s="5" t="s">
        <v>203</v>
      </c>
    </row>
    <row r="120" spans="1:19" x14ac:dyDescent="0.25">
      <c r="A120" s="1" t="s">
        <v>118</v>
      </c>
      <c r="B120" s="2" t="s">
        <v>622</v>
      </c>
      <c r="C120" s="7">
        <v>36705</v>
      </c>
      <c r="D120" s="7">
        <v>36706</v>
      </c>
      <c r="E120" s="2" t="s">
        <v>264</v>
      </c>
      <c r="F120" s="6" t="s">
        <v>203</v>
      </c>
      <c r="G120" s="2" t="s">
        <v>203</v>
      </c>
      <c r="H120" s="6">
        <v>103.3</v>
      </c>
      <c r="I120" s="5" t="s">
        <v>203</v>
      </c>
      <c r="J120" s="5" t="s">
        <v>203</v>
      </c>
      <c r="K120" s="5" t="s">
        <v>203</v>
      </c>
      <c r="L120" s="5" t="s">
        <v>203</v>
      </c>
      <c r="M120" s="5" t="s">
        <v>203</v>
      </c>
      <c r="N120" s="5" t="s">
        <v>203</v>
      </c>
      <c r="O120" s="5" t="s">
        <v>203</v>
      </c>
      <c r="P120" s="5" t="s">
        <v>203</v>
      </c>
      <c r="Q120" s="5" t="s">
        <v>203</v>
      </c>
      <c r="R120" s="5" t="s">
        <v>203</v>
      </c>
      <c r="S120" s="5" t="s">
        <v>203</v>
      </c>
    </row>
    <row r="121" spans="1:19" x14ac:dyDescent="0.25">
      <c r="A121" s="1" t="s">
        <v>118</v>
      </c>
      <c r="B121" s="2" t="s">
        <v>622</v>
      </c>
      <c r="C121" s="7">
        <v>36705</v>
      </c>
      <c r="D121" s="7">
        <v>36706</v>
      </c>
      <c r="E121" s="2" t="s">
        <v>265</v>
      </c>
      <c r="F121" s="6" t="s">
        <v>203</v>
      </c>
      <c r="G121" s="2" t="s">
        <v>203</v>
      </c>
      <c r="H121" s="6">
        <v>111.4</v>
      </c>
      <c r="I121" s="5" t="s">
        <v>203</v>
      </c>
      <c r="J121" s="5" t="s">
        <v>203</v>
      </c>
      <c r="K121" s="5" t="s">
        <v>203</v>
      </c>
      <c r="L121" s="5" t="s">
        <v>203</v>
      </c>
      <c r="M121" s="5" t="s">
        <v>203</v>
      </c>
      <c r="N121" s="5" t="s">
        <v>203</v>
      </c>
      <c r="O121" s="5" t="s">
        <v>203</v>
      </c>
      <c r="P121" s="5" t="s">
        <v>203</v>
      </c>
      <c r="Q121" s="5" t="s">
        <v>203</v>
      </c>
      <c r="R121" s="5" t="s">
        <v>203</v>
      </c>
      <c r="S121" s="5" t="s">
        <v>203</v>
      </c>
    </row>
    <row r="122" spans="1:19" x14ac:dyDescent="0.25">
      <c r="A122" s="1" t="s">
        <v>118</v>
      </c>
      <c r="B122" s="2" t="s">
        <v>622</v>
      </c>
      <c r="C122" s="7">
        <v>36705</v>
      </c>
      <c r="D122" s="7">
        <v>36706</v>
      </c>
      <c r="E122" s="2" t="s">
        <v>266</v>
      </c>
      <c r="F122" s="6" t="s">
        <v>203</v>
      </c>
      <c r="G122" s="2" t="s">
        <v>203</v>
      </c>
      <c r="H122" s="6">
        <v>105.3</v>
      </c>
      <c r="I122" s="5" t="s">
        <v>203</v>
      </c>
      <c r="J122" s="5" t="s">
        <v>203</v>
      </c>
      <c r="K122" s="5" t="s">
        <v>203</v>
      </c>
      <c r="L122" s="5" t="s">
        <v>203</v>
      </c>
      <c r="M122" s="5" t="s">
        <v>203</v>
      </c>
      <c r="N122" s="5" t="s">
        <v>203</v>
      </c>
      <c r="O122" s="5" t="s">
        <v>203</v>
      </c>
      <c r="P122" s="5" t="s">
        <v>203</v>
      </c>
      <c r="Q122" s="5" t="s">
        <v>203</v>
      </c>
      <c r="R122" s="5" t="s">
        <v>203</v>
      </c>
      <c r="S122" s="5" t="s">
        <v>203</v>
      </c>
    </row>
    <row r="123" spans="1:19" x14ac:dyDescent="0.25">
      <c r="A123" s="1" t="s">
        <v>118</v>
      </c>
      <c r="B123" s="2" t="s">
        <v>622</v>
      </c>
      <c r="C123" s="7">
        <v>36705</v>
      </c>
      <c r="D123" s="7">
        <v>36706</v>
      </c>
      <c r="E123" s="2" t="s">
        <v>267</v>
      </c>
      <c r="F123" s="6" t="s">
        <v>203</v>
      </c>
      <c r="G123" s="2" t="s">
        <v>203</v>
      </c>
      <c r="H123" s="6">
        <v>92.5</v>
      </c>
      <c r="I123" s="5" t="s">
        <v>203</v>
      </c>
      <c r="J123" s="5" t="s">
        <v>203</v>
      </c>
      <c r="K123" s="5" t="s">
        <v>203</v>
      </c>
      <c r="L123" s="5" t="s">
        <v>203</v>
      </c>
      <c r="M123" s="5" t="s">
        <v>203</v>
      </c>
      <c r="N123" s="5" t="s">
        <v>203</v>
      </c>
      <c r="O123" s="5" t="s">
        <v>203</v>
      </c>
      <c r="P123" s="5" t="s">
        <v>203</v>
      </c>
      <c r="Q123" s="5" t="s">
        <v>203</v>
      </c>
      <c r="R123" s="5" t="s">
        <v>203</v>
      </c>
      <c r="S123" s="5" t="s">
        <v>203</v>
      </c>
    </row>
    <row r="124" spans="1:19" x14ac:dyDescent="0.25">
      <c r="A124" s="1" t="s">
        <v>118</v>
      </c>
      <c r="B124" s="2" t="s">
        <v>622</v>
      </c>
      <c r="C124" s="7">
        <v>36705</v>
      </c>
      <c r="D124" s="7">
        <v>36706</v>
      </c>
      <c r="E124" s="2" t="s">
        <v>268</v>
      </c>
      <c r="F124" s="6" t="s">
        <v>203</v>
      </c>
      <c r="G124" s="2" t="s">
        <v>203</v>
      </c>
      <c r="H124" s="6">
        <v>96.2</v>
      </c>
      <c r="I124" s="5" t="s">
        <v>203</v>
      </c>
      <c r="J124" s="5" t="s">
        <v>203</v>
      </c>
      <c r="K124" s="5" t="s">
        <v>203</v>
      </c>
      <c r="L124" s="5" t="s">
        <v>203</v>
      </c>
      <c r="M124" s="5" t="s">
        <v>203</v>
      </c>
      <c r="N124" s="5" t="s">
        <v>203</v>
      </c>
      <c r="O124" s="5" t="s">
        <v>203</v>
      </c>
      <c r="P124" s="5" t="s">
        <v>203</v>
      </c>
      <c r="Q124" s="5" t="s">
        <v>203</v>
      </c>
      <c r="R124" s="5" t="s">
        <v>203</v>
      </c>
      <c r="S124" s="5" t="s">
        <v>203</v>
      </c>
    </row>
    <row r="125" spans="1:19" x14ac:dyDescent="0.25">
      <c r="A125" s="1" t="s">
        <v>118</v>
      </c>
      <c r="B125" s="2" t="s">
        <v>622</v>
      </c>
      <c r="C125" s="7">
        <v>36705</v>
      </c>
      <c r="D125" s="7">
        <v>36706</v>
      </c>
      <c r="E125" s="2" t="s">
        <v>269</v>
      </c>
      <c r="F125" s="6" t="s">
        <v>203</v>
      </c>
      <c r="G125" s="2" t="s">
        <v>203</v>
      </c>
      <c r="H125" s="6">
        <v>97.9</v>
      </c>
      <c r="I125" s="5" t="s">
        <v>203</v>
      </c>
      <c r="J125" s="5" t="s">
        <v>203</v>
      </c>
      <c r="K125" s="5" t="s">
        <v>203</v>
      </c>
      <c r="L125" s="5" t="s">
        <v>203</v>
      </c>
      <c r="M125" s="5" t="s">
        <v>203</v>
      </c>
      <c r="N125" s="5" t="s">
        <v>203</v>
      </c>
      <c r="O125" s="5" t="s">
        <v>203</v>
      </c>
      <c r="P125" s="5" t="s">
        <v>203</v>
      </c>
      <c r="Q125" s="5" t="s">
        <v>203</v>
      </c>
      <c r="R125" s="5" t="s">
        <v>203</v>
      </c>
      <c r="S125" s="5" t="s">
        <v>203</v>
      </c>
    </row>
    <row r="126" spans="1:19" x14ac:dyDescent="0.25">
      <c r="A126" s="1" t="s">
        <v>118</v>
      </c>
      <c r="B126" s="2" t="s">
        <v>622</v>
      </c>
      <c r="C126" s="7">
        <v>36705</v>
      </c>
      <c r="D126" s="7">
        <v>36706</v>
      </c>
      <c r="E126" s="2" t="s">
        <v>270</v>
      </c>
      <c r="F126" s="6" t="s">
        <v>203</v>
      </c>
      <c r="G126" s="2" t="s">
        <v>203</v>
      </c>
      <c r="H126" s="6">
        <v>91.7</v>
      </c>
      <c r="I126" s="5" t="s">
        <v>203</v>
      </c>
      <c r="J126" s="5" t="s">
        <v>203</v>
      </c>
      <c r="K126" s="5" t="s">
        <v>203</v>
      </c>
      <c r="L126" s="5" t="s">
        <v>203</v>
      </c>
      <c r="M126" s="5" t="s">
        <v>203</v>
      </c>
      <c r="N126" s="5" t="s">
        <v>203</v>
      </c>
      <c r="O126" s="5" t="s">
        <v>203</v>
      </c>
      <c r="P126" s="5" t="s">
        <v>203</v>
      </c>
      <c r="Q126" s="5" t="s">
        <v>203</v>
      </c>
      <c r="R126" s="5" t="s">
        <v>203</v>
      </c>
      <c r="S126" s="5" t="s">
        <v>203</v>
      </c>
    </row>
    <row r="127" spans="1:19" x14ac:dyDescent="0.25">
      <c r="A127" s="1" t="s">
        <v>118</v>
      </c>
      <c r="B127" s="2" t="s">
        <v>622</v>
      </c>
      <c r="C127" s="7">
        <v>36705</v>
      </c>
      <c r="D127" s="7">
        <v>36706</v>
      </c>
      <c r="E127" s="2" t="s">
        <v>271</v>
      </c>
      <c r="F127" s="6" t="s">
        <v>203</v>
      </c>
      <c r="G127" s="2" t="s">
        <v>203</v>
      </c>
      <c r="H127" s="6">
        <v>97.8</v>
      </c>
      <c r="I127" s="5" t="s">
        <v>203</v>
      </c>
      <c r="J127" s="5" t="s">
        <v>203</v>
      </c>
      <c r="K127" s="5" t="s">
        <v>203</v>
      </c>
      <c r="L127" s="5" t="s">
        <v>203</v>
      </c>
      <c r="M127" s="5" t="s">
        <v>203</v>
      </c>
      <c r="N127" s="5" t="s">
        <v>203</v>
      </c>
      <c r="O127" s="5" t="s">
        <v>203</v>
      </c>
      <c r="P127" s="5" t="s">
        <v>203</v>
      </c>
      <c r="Q127" s="5" t="s">
        <v>203</v>
      </c>
      <c r="R127" s="5" t="s">
        <v>203</v>
      </c>
      <c r="S127" s="5" t="s">
        <v>203</v>
      </c>
    </row>
    <row r="128" spans="1:19" x14ac:dyDescent="0.25">
      <c r="A128" s="1" t="s">
        <v>118</v>
      </c>
      <c r="B128" s="2" t="s">
        <v>622</v>
      </c>
      <c r="C128" s="7">
        <v>36705</v>
      </c>
      <c r="D128" s="7">
        <v>36706</v>
      </c>
      <c r="E128" s="2" t="s">
        <v>272</v>
      </c>
      <c r="F128" s="6" t="s">
        <v>203</v>
      </c>
      <c r="G128" s="2" t="s">
        <v>203</v>
      </c>
      <c r="H128" s="6">
        <v>100.7</v>
      </c>
      <c r="I128" s="5" t="s">
        <v>203</v>
      </c>
      <c r="J128" s="5" t="s">
        <v>203</v>
      </c>
      <c r="K128" s="5" t="s">
        <v>203</v>
      </c>
      <c r="L128" s="5" t="s">
        <v>203</v>
      </c>
      <c r="M128" s="5" t="s">
        <v>203</v>
      </c>
      <c r="N128" s="5" t="s">
        <v>203</v>
      </c>
      <c r="O128" s="5" t="s">
        <v>203</v>
      </c>
      <c r="P128" s="5" t="s">
        <v>203</v>
      </c>
      <c r="Q128" s="5" t="s">
        <v>203</v>
      </c>
      <c r="R128" s="5" t="s">
        <v>203</v>
      </c>
      <c r="S128" s="5" t="s">
        <v>203</v>
      </c>
    </row>
    <row r="129" spans="1:19" x14ac:dyDescent="0.25">
      <c r="A129" s="1" t="s">
        <v>118</v>
      </c>
      <c r="B129" s="2" t="s">
        <v>622</v>
      </c>
      <c r="C129" s="7">
        <v>36705</v>
      </c>
      <c r="D129" s="7">
        <v>36706</v>
      </c>
      <c r="E129" s="2" t="s">
        <v>273</v>
      </c>
      <c r="F129" s="6" t="s">
        <v>203</v>
      </c>
      <c r="G129" s="2" t="s">
        <v>203</v>
      </c>
      <c r="H129" s="6">
        <v>106.4</v>
      </c>
      <c r="I129" s="5" t="s">
        <v>203</v>
      </c>
      <c r="J129" s="5" t="s">
        <v>203</v>
      </c>
      <c r="K129" s="5" t="s">
        <v>203</v>
      </c>
      <c r="L129" s="5" t="s">
        <v>203</v>
      </c>
      <c r="M129" s="5" t="s">
        <v>203</v>
      </c>
      <c r="N129" s="5" t="s">
        <v>203</v>
      </c>
      <c r="O129" s="5" t="s">
        <v>203</v>
      </c>
      <c r="P129" s="5" t="s">
        <v>203</v>
      </c>
      <c r="Q129" s="5" t="s">
        <v>203</v>
      </c>
      <c r="R129" s="5" t="s">
        <v>203</v>
      </c>
      <c r="S129" s="5" t="s">
        <v>203</v>
      </c>
    </row>
    <row r="130" spans="1:19" x14ac:dyDescent="0.25">
      <c r="A130" s="1" t="s">
        <v>118</v>
      </c>
      <c r="B130" s="2" t="s">
        <v>622</v>
      </c>
      <c r="C130" s="7">
        <v>36705</v>
      </c>
      <c r="D130" s="7">
        <v>36706</v>
      </c>
      <c r="E130" s="2" t="s">
        <v>274</v>
      </c>
      <c r="F130" s="6" t="s">
        <v>203</v>
      </c>
      <c r="G130" s="2" t="s">
        <v>203</v>
      </c>
      <c r="H130" s="6">
        <v>109.6</v>
      </c>
      <c r="I130" s="5" t="s">
        <v>203</v>
      </c>
      <c r="J130" s="5" t="s">
        <v>203</v>
      </c>
      <c r="K130" s="5" t="s">
        <v>203</v>
      </c>
      <c r="L130" s="5" t="s">
        <v>203</v>
      </c>
      <c r="M130" s="5" t="s">
        <v>203</v>
      </c>
      <c r="N130" s="5" t="s">
        <v>203</v>
      </c>
      <c r="O130" s="5" t="s">
        <v>203</v>
      </c>
      <c r="P130" s="5" t="s">
        <v>203</v>
      </c>
      <c r="Q130" s="5" t="s">
        <v>203</v>
      </c>
      <c r="R130" s="5" t="s">
        <v>203</v>
      </c>
      <c r="S130" s="5" t="s">
        <v>203</v>
      </c>
    </row>
    <row r="131" spans="1:19" x14ac:dyDescent="0.25">
      <c r="A131" s="1" t="s">
        <v>118</v>
      </c>
      <c r="B131" s="2" t="s">
        <v>622</v>
      </c>
      <c r="C131" s="7">
        <v>36705</v>
      </c>
      <c r="D131" s="7">
        <v>36706</v>
      </c>
      <c r="E131" s="2" t="s">
        <v>275</v>
      </c>
      <c r="F131" s="6" t="s">
        <v>203</v>
      </c>
      <c r="G131" s="2" t="s">
        <v>203</v>
      </c>
      <c r="H131" s="6">
        <v>109.4</v>
      </c>
      <c r="I131" s="5" t="s">
        <v>203</v>
      </c>
      <c r="J131" s="5" t="s">
        <v>203</v>
      </c>
      <c r="K131" s="5" t="s">
        <v>203</v>
      </c>
      <c r="L131" s="5" t="s">
        <v>203</v>
      </c>
      <c r="M131" s="5" t="s">
        <v>203</v>
      </c>
      <c r="N131" s="5" t="s">
        <v>203</v>
      </c>
      <c r="O131" s="5" t="s">
        <v>203</v>
      </c>
      <c r="P131" s="5" t="s">
        <v>203</v>
      </c>
      <c r="Q131" s="5" t="s">
        <v>203</v>
      </c>
      <c r="R131" s="5" t="s">
        <v>203</v>
      </c>
      <c r="S131" s="5" t="s">
        <v>203</v>
      </c>
    </row>
    <row r="132" spans="1:19" x14ac:dyDescent="0.25">
      <c r="A132" s="1" t="s">
        <v>118</v>
      </c>
      <c r="B132" s="2" t="s">
        <v>622</v>
      </c>
      <c r="C132" s="7">
        <v>36705</v>
      </c>
      <c r="D132" s="7">
        <v>36706</v>
      </c>
      <c r="E132" s="2" t="s">
        <v>276</v>
      </c>
      <c r="F132" s="6" t="s">
        <v>203</v>
      </c>
      <c r="G132" s="2" t="s">
        <v>203</v>
      </c>
      <c r="H132" s="6">
        <v>81.2</v>
      </c>
      <c r="I132" s="5" t="s">
        <v>203</v>
      </c>
      <c r="J132" s="5" t="s">
        <v>203</v>
      </c>
      <c r="K132" s="5" t="s">
        <v>203</v>
      </c>
      <c r="L132" s="5" t="s">
        <v>203</v>
      </c>
      <c r="M132" s="5" t="s">
        <v>203</v>
      </c>
      <c r="N132" s="5" t="s">
        <v>203</v>
      </c>
      <c r="O132" s="5" t="s">
        <v>203</v>
      </c>
      <c r="P132" s="5" t="s">
        <v>203</v>
      </c>
      <c r="Q132" s="5" t="s">
        <v>203</v>
      </c>
      <c r="R132" s="5" t="s">
        <v>203</v>
      </c>
      <c r="S132" s="5" t="s">
        <v>203</v>
      </c>
    </row>
    <row r="133" spans="1:19" x14ac:dyDescent="0.25">
      <c r="A133" s="1" t="s">
        <v>118</v>
      </c>
      <c r="B133" s="2" t="s">
        <v>622</v>
      </c>
      <c r="C133" s="7">
        <v>36705</v>
      </c>
      <c r="D133" s="7">
        <v>36706</v>
      </c>
      <c r="E133" s="2" t="s">
        <v>277</v>
      </c>
      <c r="F133" s="6" t="s">
        <v>203</v>
      </c>
      <c r="G133" s="2" t="s">
        <v>203</v>
      </c>
      <c r="H133" s="6">
        <v>81.599999999999994</v>
      </c>
      <c r="I133" s="5" t="s">
        <v>203</v>
      </c>
      <c r="J133" s="5" t="s">
        <v>203</v>
      </c>
      <c r="K133" s="5" t="s">
        <v>203</v>
      </c>
      <c r="L133" s="5" t="s">
        <v>203</v>
      </c>
      <c r="M133" s="5" t="s">
        <v>203</v>
      </c>
      <c r="N133" s="5" t="s">
        <v>203</v>
      </c>
      <c r="O133" s="5" t="s">
        <v>203</v>
      </c>
      <c r="P133" s="5" t="s">
        <v>203</v>
      </c>
      <c r="Q133" s="5" t="s">
        <v>203</v>
      </c>
      <c r="R133" s="5" t="s">
        <v>203</v>
      </c>
      <c r="S133" s="5" t="s">
        <v>203</v>
      </c>
    </row>
    <row r="134" spans="1:19" x14ac:dyDescent="0.25">
      <c r="A134" s="1" t="s">
        <v>118</v>
      </c>
      <c r="B134" s="2" t="s">
        <v>622</v>
      </c>
      <c r="C134" s="7">
        <v>36705</v>
      </c>
      <c r="D134" s="7">
        <v>36706</v>
      </c>
      <c r="E134" s="2" t="s">
        <v>278</v>
      </c>
      <c r="F134" s="6" t="s">
        <v>203</v>
      </c>
      <c r="G134" s="2" t="s">
        <v>203</v>
      </c>
      <c r="H134" s="6">
        <v>80.400000000000006</v>
      </c>
      <c r="I134" s="5" t="s">
        <v>203</v>
      </c>
      <c r="J134" s="5" t="s">
        <v>203</v>
      </c>
      <c r="K134" s="5" t="s">
        <v>203</v>
      </c>
      <c r="L134" s="5" t="s">
        <v>203</v>
      </c>
      <c r="M134" s="5" t="s">
        <v>203</v>
      </c>
      <c r="N134" s="5" t="s">
        <v>203</v>
      </c>
      <c r="O134" s="5" t="s">
        <v>203</v>
      </c>
      <c r="P134" s="5" t="s">
        <v>203</v>
      </c>
      <c r="Q134" s="5" t="s">
        <v>203</v>
      </c>
      <c r="R134" s="5" t="s">
        <v>203</v>
      </c>
      <c r="S134" s="5" t="s">
        <v>203</v>
      </c>
    </row>
    <row r="135" spans="1:19" x14ac:dyDescent="0.25">
      <c r="A135" s="1" t="s">
        <v>118</v>
      </c>
      <c r="B135" s="2" t="s">
        <v>622</v>
      </c>
      <c r="C135" s="7">
        <v>36705</v>
      </c>
      <c r="D135" s="7">
        <v>36706</v>
      </c>
      <c r="E135" s="2" t="s">
        <v>279</v>
      </c>
      <c r="F135" s="6" t="s">
        <v>203</v>
      </c>
      <c r="G135" s="2" t="s">
        <v>203</v>
      </c>
      <c r="H135" s="6">
        <v>83</v>
      </c>
      <c r="I135" s="5" t="s">
        <v>203</v>
      </c>
      <c r="J135" s="5" t="s">
        <v>203</v>
      </c>
      <c r="K135" s="5" t="s">
        <v>203</v>
      </c>
      <c r="L135" s="5" t="s">
        <v>203</v>
      </c>
      <c r="M135" s="5" t="s">
        <v>203</v>
      </c>
      <c r="N135" s="5" t="s">
        <v>203</v>
      </c>
      <c r="O135" s="5" t="s">
        <v>203</v>
      </c>
      <c r="P135" s="5" t="s">
        <v>203</v>
      </c>
      <c r="Q135" s="5" t="s">
        <v>203</v>
      </c>
      <c r="R135" s="5" t="s">
        <v>203</v>
      </c>
      <c r="S135" s="5" t="s">
        <v>203</v>
      </c>
    </row>
    <row r="136" spans="1:19" x14ac:dyDescent="0.25">
      <c r="A136" s="1" t="s">
        <v>118</v>
      </c>
      <c r="B136" s="2" t="s">
        <v>622</v>
      </c>
      <c r="C136" s="7">
        <v>36705</v>
      </c>
      <c r="D136" s="7">
        <v>36706</v>
      </c>
      <c r="E136" s="2" t="s">
        <v>280</v>
      </c>
      <c r="F136" s="6" t="s">
        <v>203</v>
      </c>
      <c r="G136" s="2" t="s">
        <v>203</v>
      </c>
      <c r="H136" s="6">
        <v>82.7</v>
      </c>
      <c r="I136" s="5" t="s">
        <v>203</v>
      </c>
      <c r="J136" s="5" t="s">
        <v>203</v>
      </c>
      <c r="K136" s="5" t="s">
        <v>203</v>
      </c>
      <c r="L136" s="5" t="s">
        <v>203</v>
      </c>
      <c r="M136" s="5" t="s">
        <v>203</v>
      </c>
      <c r="N136" s="5" t="s">
        <v>203</v>
      </c>
      <c r="O136" s="5" t="s">
        <v>203</v>
      </c>
      <c r="P136" s="5" t="s">
        <v>203</v>
      </c>
      <c r="Q136" s="5" t="s">
        <v>203</v>
      </c>
      <c r="R136" s="5" t="s">
        <v>203</v>
      </c>
      <c r="S136" s="5" t="s">
        <v>203</v>
      </c>
    </row>
    <row r="137" spans="1:19" x14ac:dyDescent="0.25">
      <c r="A137" s="1" t="s">
        <v>118</v>
      </c>
      <c r="B137" s="2" t="s">
        <v>622</v>
      </c>
      <c r="C137" s="7">
        <v>36705</v>
      </c>
      <c r="D137" s="7">
        <v>36706</v>
      </c>
      <c r="E137" s="2" t="s">
        <v>281</v>
      </c>
      <c r="F137" s="6" t="s">
        <v>203</v>
      </c>
      <c r="G137" s="2" t="s">
        <v>203</v>
      </c>
      <c r="H137" s="6">
        <v>81.900000000000006</v>
      </c>
      <c r="I137" s="5" t="s">
        <v>203</v>
      </c>
      <c r="J137" s="5" t="s">
        <v>203</v>
      </c>
      <c r="K137" s="5" t="s">
        <v>203</v>
      </c>
      <c r="L137" s="5" t="s">
        <v>203</v>
      </c>
      <c r="M137" s="5" t="s">
        <v>203</v>
      </c>
      <c r="N137" s="5" t="s">
        <v>203</v>
      </c>
      <c r="O137" s="5" t="s">
        <v>203</v>
      </c>
      <c r="P137" s="5" t="s">
        <v>203</v>
      </c>
      <c r="Q137" s="5" t="s">
        <v>203</v>
      </c>
      <c r="R137" s="5" t="s">
        <v>203</v>
      </c>
      <c r="S137" s="5" t="s">
        <v>203</v>
      </c>
    </row>
    <row r="138" spans="1:19" x14ac:dyDescent="0.25">
      <c r="A138" s="1" t="s">
        <v>118</v>
      </c>
      <c r="B138" s="2" t="s">
        <v>622</v>
      </c>
      <c r="C138" s="7">
        <v>36705</v>
      </c>
      <c r="D138" s="7">
        <v>36706</v>
      </c>
      <c r="E138" s="2" t="s">
        <v>282</v>
      </c>
      <c r="F138" s="6" t="s">
        <v>203</v>
      </c>
      <c r="G138" s="2" t="s">
        <v>203</v>
      </c>
      <c r="H138" s="6">
        <v>81.099999999999994</v>
      </c>
      <c r="I138" s="5" t="s">
        <v>203</v>
      </c>
      <c r="J138" s="5" t="s">
        <v>203</v>
      </c>
      <c r="K138" s="5" t="s">
        <v>203</v>
      </c>
      <c r="L138" s="5" t="s">
        <v>203</v>
      </c>
      <c r="M138" s="5" t="s">
        <v>203</v>
      </c>
      <c r="N138" s="5" t="s">
        <v>203</v>
      </c>
      <c r="O138" s="5" t="s">
        <v>203</v>
      </c>
      <c r="P138" s="5" t="s">
        <v>203</v>
      </c>
      <c r="Q138" s="5" t="s">
        <v>203</v>
      </c>
      <c r="R138" s="5" t="s">
        <v>203</v>
      </c>
      <c r="S138" s="5" t="s">
        <v>203</v>
      </c>
    </row>
    <row r="139" spans="1:19" x14ac:dyDescent="0.25">
      <c r="A139" s="1" t="s">
        <v>118</v>
      </c>
      <c r="B139" s="2" t="s">
        <v>622</v>
      </c>
      <c r="C139" s="7">
        <v>36705</v>
      </c>
      <c r="D139" s="7">
        <v>36706</v>
      </c>
      <c r="E139" s="2" t="s">
        <v>283</v>
      </c>
      <c r="F139" s="6" t="s">
        <v>203</v>
      </c>
      <c r="G139" s="2" t="s">
        <v>203</v>
      </c>
      <c r="H139" s="6">
        <v>82.6</v>
      </c>
      <c r="I139" s="5" t="s">
        <v>203</v>
      </c>
      <c r="J139" s="5" t="s">
        <v>203</v>
      </c>
      <c r="K139" s="5" t="s">
        <v>203</v>
      </c>
      <c r="L139" s="5" t="s">
        <v>203</v>
      </c>
      <c r="M139" s="5" t="s">
        <v>203</v>
      </c>
      <c r="N139" s="5" t="s">
        <v>203</v>
      </c>
      <c r="O139" s="5" t="s">
        <v>203</v>
      </c>
      <c r="P139" s="5" t="s">
        <v>203</v>
      </c>
      <c r="Q139" s="5" t="s">
        <v>203</v>
      </c>
      <c r="R139" s="5" t="s">
        <v>203</v>
      </c>
      <c r="S139" s="5" t="s">
        <v>203</v>
      </c>
    </row>
    <row r="140" spans="1:19" x14ac:dyDescent="0.25">
      <c r="A140" s="1" t="s">
        <v>118</v>
      </c>
      <c r="B140" s="2" t="s">
        <v>622</v>
      </c>
      <c r="C140" s="7">
        <v>36705</v>
      </c>
      <c r="D140" s="7">
        <v>36706</v>
      </c>
      <c r="E140" s="2" t="s">
        <v>293</v>
      </c>
      <c r="F140" s="6" t="s">
        <v>203</v>
      </c>
      <c r="G140" s="2" t="s">
        <v>203</v>
      </c>
      <c r="H140" s="6">
        <v>84.9</v>
      </c>
      <c r="I140" s="5" t="s">
        <v>203</v>
      </c>
      <c r="J140" s="5" t="s">
        <v>203</v>
      </c>
      <c r="K140" s="5" t="s">
        <v>203</v>
      </c>
      <c r="L140" s="5" t="s">
        <v>203</v>
      </c>
      <c r="M140" s="5" t="s">
        <v>203</v>
      </c>
      <c r="N140" s="5" t="s">
        <v>203</v>
      </c>
      <c r="O140" s="5" t="s">
        <v>203</v>
      </c>
      <c r="P140" s="5" t="s">
        <v>203</v>
      </c>
      <c r="Q140" s="5" t="s">
        <v>203</v>
      </c>
      <c r="R140" s="5" t="s">
        <v>203</v>
      </c>
      <c r="S140" s="5" t="s">
        <v>203</v>
      </c>
    </row>
    <row r="141" spans="1:19" x14ac:dyDescent="0.25">
      <c r="A141" s="1" t="s">
        <v>118</v>
      </c>
      <c r="B141" s="2" t="s">
        <v>622</v>
      </c>
      <c r="C141" s="7">
        <v>36705</v>
      </c>
      <c r="D141" s="7">
        <v>36706</v>
      </c>
      <c r="E141" s="2" t="s">
        <v>284</v>
      </c>
      <c r="F141" s="6" t="s">
        <v>203</v>
      </c>
      <c r="G141" s="2" t="s">
        <v>203</v>
      </c>
      <c r="H141" s="6">
        <v>86.4</v>
      </c>
      <c r="I141" s="5" t="s">
        <v>203</v>
      </c>
      <c r="J141" s="5" t="s">
        <v>203</v>
      </c>
      <c r="K141" s="5" t="s">
        <v>203</v>
      </c>
      <c r="L141" s="5" t="s">
        <v>203</v>
      </c>
      <c r="M141" s="5" t="s">
        <v>203</v>
      </c>
      <c r="N141" s="5" t="s">
        <v>203</v>
      </c>
      <c r="O141" s="5" t="s">
        <v>203</v>
      </c>
      <c r="P141" s="5" t="s">
        <v>203</v>
      </c>
      <c r="Q141" s="5" t="s">
        <v>203</v>
      </c>
      <c r="R141" s="5" t="s">
        <v>203</v>
      </c>
      <c r="S141" s="5" t="s">
        <v>203</v>
      </c>
    </row>
    <row r="142" spans="1:19" x14ac:dyDescent="0.25">
      <c r="A142" s="1" t="s">
        <v>118</v>
      </c>
      <c r="B142" s="2" t="s">
        <v>622</v>
      </c>
      <c r="C142" s="7">
        <v>36705</v>
      </c>
      <c r="D142" s="7">
        <v>36706</v>
      </c>
      <c r="E142" s="2" t="s">
        <v>285</v>
      </c>
      <c r="F142" s="6" t="s">
        <v>203</v>
      </c>
      <c r="G142" s="2" t="s">
        <v>203</v>
      </c>
      <c r="H142" s="6">
        <v>91.1</v>
      </c>
      <c r="I142" s="5" t="s">
        <v>203</v>
      </c>
      <c r="J142" s="5" t="s">
        <v>203</v>
      </c>
      <c r="K142" s="5" t="s">
        <v>203</v>
      </c>
      <c r="L142" s="5" t="s">
        <v>203</v>
      </c>
      <c r="M142" s="5" t="s">
        <v>203</v>
      </c>
      <c r="N142" s="5" t="s">
        <v>203</v>
      </c>
      <c r="O142" s="5" t="s">
        <v>203</v>
      </c>
      <c r="P142" s="5" t="s">
        <v>203</v>
      </c>
      <c r="Q142" s="5" t="s">
        <v>203</v>
      </c>
      <c r="R142" s="5" t="s">
        <v>203</v>
      </c>
      <c r="S142" s="5" t="s">
        <v>203</v>
      </c>
    </row>
    <row r="143" spans="1:19" x14ac:dyDescent="0.25">
      <c r="A143" s="1" t="s">
        <v>118</v>
      </c>
      <c r="B143" s="2" t="s">
        <v>622</v>
      </c>
      <c r="C143" s="7">
        <v>36705</v>
      </c>
      <c r="D143" s="7">
        <v>36706</v>
      </c>
      <c r="E143" s="2" t="s">
        <v>286</v>
      </c>
      <c r="F143" s="6" t="s">
        <v>203</v>
      </c>
      <c r="G143" s="2" t="s">
        <v>203</v>
      </c>
      <c r="H143" s="6">
        <v>86.7</v>
      </c>
      <c r="I143" s="5" t="s">
        <v>203</v>
      </c>
      <c r="J143" s="5" t="s">
        <v>203</v>
      </c>
      <c r="K143" s="5" t="s">
        <v>203</v>
      </c>
      <c r="L143" s="5" t="s">
        <v>203</v>
      </c>
      <c r="M143" s="5" t="s">
        <v>203</v>
      </c>
      <c r="N143" s="5" t="s">
        <v>203</v>
      </c>
      <c r="O143" s="5" t="s">
        <v>203</v>
      </c>
      <c r="P143" s="5" t="s">
        <v>203</v>
      </c>
      <c r="Q143" s="5" t="s">
        <v>203</v>
      </c>
      <c r="R143" s="5" t="s">
        <v>203</v>
      </c>
      <c r="S143" s="5" t="s">
        <v>203</v>
      </c>
    </row>
    <row r="144" spans="1:19" x14ac:dyDescent="0.25">
      <c r="A144" s="1" t="s">
        <v>118</v>
      </c>
      <c r="B144" s="2" t="s">
        <v>622</v>
      </c>
      <c r="C144" s="7">
        <v>36705</v>
      </c>
      <c r="D144" s="7">
        <v>36706</v>
      </c>
      <c r="E144" s="2" t="s">
        <v>287</v>
      </c>
      <c r="F144" s="6" t="s">
        <v>203</v>
      </c>
      <c r="G144" s="2" t="s">
        <v>203</v>
      </c>
      <c r="H144" s="6">
        <v>86.2</v>
      </c>
      <c r="I144" s="5" t="s">
        <v>203</v>
      </c>
      <c r="J144" s="5" t="s">
        <v>203</v>
      </c>
      <c r="K144" s="5" t="s">
        <v>203</v>
      </c>
      <c r="L144" s="5" t="s">
        <v>203</v>
      </c>
      <c r="M144" s="5" t="s">
        <v>203</v>
      </c>
      <c r="N144" s="5" t="s">
        <v>203</v>
      </c>
      <c r="O144" s="5" t="s">
        <v>203</v>
      </c>
      <c r="P144" s="5" t="s">
        <v>203</v>
      </c>
      <c r="Q144" s="5" t="s">
        <v>203</v>
      </c>
      <c r="R144" s="5" t="s">
        <v>203</v>
      </c>
      <c r="S144" s="5" t="s">
        <v>203</v>
      </c>
    </row>
    <row r="145" spans="1:19" x14ac:dyDescent="0.25">
      <c r="A145" s="1" t="s">
        <v>118</v>
      </c>
      <c r="B145" s="2" t="s">
        <v>622</v>
      </c>
      <c r="C145" s="7">
        <v>36705</v>
      </c>
      <c r="D145" s="7">
        <v>36706</v>
      </c>
      <c r="E145" s="2" t="s">
        <v>288</v>
      </c>
      <c r="F145" s="6" t="s">
        <v>203</v>
      </c>
      <c r="G145" s="2" t="s">
        <v>203</v>
      </c>
      <c r="H145" s="6">
        <v>93.2</v>
      </c>
      <c r="I145" s="5" t="s">
        <v>203</v>
      </c>
      <c r="J145" s="5" t="s">
        <v>203</v>
      </c>
      <c r="K145" s="5" t="s">
        <v>203</v>
      </c>
      <c r="L145" s="5" t="s">
        <v>203</v>
      </c>
      <c r="M145" s="5" t="s">
        <v>203</v>
      </c>
      <c r="N145" s="5" t="s">
        <v>203</v>
      </c>
      <c r="O145" s="5" t="s">
        <v>203</v>
      </c>
      <c r="P145" s="5" t="s">
        <v>203</v>
      </c>
      <c r="Q145" s="5" t="s">
        <v>203</v>
      </c>
      <c r="R145" s="5" t="s">
        <v>203</v>
      </c>
      <c r="S145" s="5" t="s">
        <v>203</v>
      </c>
    </row>
    <row r="146" spans="1:19" x14ac:dyDescent="0.25">
      <c r="A146" s="1" t="s">
        <v>118</v>
      </c>
      <c r="B146" s="2" t="s">
        <v>622</v>
      </c>
      <c r="C146" s="7">
        <v>36705</v>
      </c>
      <c r="D146" s="7">
        <v>36706</v>
      </c>
      <c r="E146" s="2" t="s">
        <v>289</v>
      </c>
      <c r="F146" s="6" t="s">
        <v>203</v>
      </c>
      <c r="G146" s="2" t="s">
        <v>203</v>
      </c>
      <c r="H146" s="6">
        <v>98.1</v>
      </c>
      <c r="I146" s="5" t="s">
        <v>203</v>
      </c>
      <c r="J146" s="5" t="s">
        <v>203</v>
      </c>
      <c r="K146" s="5" t="s">
        <v>203</v>
      </c>
      <c r="L146" s="5" t="s">
        <v>203</v>
      </c>
      <c r="M146" s="5" t="s">
        <v>203</v>
      </c>
      <c r="N146" s="5" t="s">
        <v>203</v>
      </c>
      <c r="O146" s="5" t="s">
        <v>203</v>
      </c>
      <c r="P146" s="5" t="s">
        <v>203</v>
      </c>
      <c r="Q146" s="5" t="s">
        <v>203</v>
      </c>
      <c r="R146" s="5" t="s">
        <v>203</v>
      </c>
      <c r="S146" s="5" t="s">
        <v>203</v>
      </c>
    </row>
    <row r="147" spans="1:19" x14ac:dyDescent="0.25">
      <c r="A147" s="1" t="s">
        <v>118</v>
      </c>
      <c r="B147" s="2" t="s">
        <v>622</v>
      </c>
      <c r="C147" s="7">
        <v>36705</v>
      </c>
      <c r="D147" s="7">
        <v>36706</v>
      </c>
      <c r="E147" s="2" t="s">
        <v>290</v>
      </c>
      <c r="F147" s="6" t="s">
        <v>203</v>
      </c>
      <c r="G147" s="2" t="s">
        <v>203</v>
      </c>
      <c r="H147" s="6">
        <v>107.1</v>
      </c>
      <c r="I147" s="5" t="s">
        <v>203</v>
      </c>
      <c r="J147" s="5" t="s">
        <v>203</v>
      </c>
      <c r="K147" s="5" t="s">
        <v>203</v>
      </c>
      <c r="L147" s="5" t="s">
        <v>203</v>
      </c>
      <c r="M147" s="5" t="s">
        <v>203</v>
      </c>
      <c r="N147" s="5" t="s">
        <v>203</v>
      </c>
      <c r="O147" s="5" t="s">
        <v>203</v>
      </c>
      <c r="P147" s="5" t="s">
        <v>203</v>
      </c>
      <c r="Q147" s="5" t="s">
        <v>203</v>
      </c>
      <c r="R147" s="5" t="s">
        <v>203</v>
      </c>
      <c r="S147" s="5" t="s">
        <v>203</v>
      </c>
    </row>
    <row r="148" spans="1:19" x14ac:dyDescent="0.25">
      <c r="A148" s="1" t="s">
        <v>118</v>
      </c>
      <c r="B148" s="2" t="s">
        <v>622</v>
      </c>
      <c r="C148" s="7">
        <v>36705</v>
      </c>
      <c r="D148" s="7">
        <v>36706</v>
      </c>
      <c r="E148" s="2" t="s">
        <v>291</v>
      </c>
      <c r="F148" s="6" t="s">
        <v>203</v>
      </c>
      <c r="G148" s="2" t="s">
        <v>203</v>
      </c>
      <c r="H148" s="6">
        <v>96.6</v>
      </c>
      <c r="I148" s="5" t="s">
        <v>203</v>
      </c>
      <c r="J148" s="5" t="s">
        <v>203</v>
      </c>
      <c r="K148" s="5" t="s">
        <v>203</v>
      </c>
      <c r="L148" s="5" t="s">
        <v>203</v>
      </c>
      <c r="M148" s="5" t="s">
        <v>203</v>
      </c>
      <c r="N148" s="5" t="s">
        <v>203</v>
      </c>
      <c r="O148" s="5" t="s">
        <v>203</v>
      </c>
      <c r="P148" s="5" t="s">
        <v>203</v>
      </c>
      <c r="Q148" s="5" t="s">
        <v>203</v>
      </c>
      <c r="R148" s="5" t="s">
        <v>203</v>
      </c>
      <c r="S148" s="5" t="s">
        <v>203</v>
      </c>
    </row>
    <row r="149" spans="1:19" x14ac:dyDescent="0.25">
      <c r="A149" s="1" t="s">
        <v>118</v>
      </c>
      <c r="B149" s="2" t="s">
        <v>622</v>
      </c>
      <c r="C149" s="7">
        <v>36705</v>
      </c>
      <c r="D149" s="7">
        <v>36706</v>
      </c>
      <c r="E149" s="2" t="s">
        <v>292</v>
      </c>
      <c r="F149" s="6" t="s">
        <v>203</v>
      </c>
      <c r="G149" s="2" t="s">
        <v>203</v>
      </c>
      <c r="H149" s="6">
        <v>87.9</v>
      </c>
      <c r="I149" s="5" t="s">
        <v>203</v>
      </c>
      <c r="J149" s="5" t="s">
        <v>203</v>
      </c>
      <c r="K149" s="5" t="s">
        <v>203</v>
      </c>
      <c r="L149" s="5" t="s">
        <v>203</v>
      </c>
      <c r="M149" s="5" t="s">
        <v>203</v>
      </c>
      <c r="N149" s="5" t="s">
        <v>203</v>
      </c>
      <c r="O149" s="5" t="s">
        <v>203</v>
      </c>
      <c r="P149" s="5" t="s">
        <v>203</v>
      </c>
      <c r="Q149" s="5" t="s">
        <v>203</v>
      </c>
      <c r="R149" s="5" t="s">
        <v>203</v>
      </c>
      <c r="S149" s="5" t="s">
        <v>203</v>
      </c>
    </row>
    <row r="150" spans="1:19" x14ac:dyDescent="0.25">
      <c r="A150" s="1" t="s">
        <v>118</v>
      </c>
      <c r="B150" s="2" t="s">
        <v>622</v>
      </c>
      <c r="C150" s="7">
        <v>36705</v>
      </c>
      <c r="D150" s="7">
        <v>36706</v>
      </c>
      <c r="E150" s="2" t="s">
        <v>294</v>
      </c>
      <c r="F150" s="6" t="s">
        <v>203</v>
      </c>
      <c r="G150" s="2" t="s">
        <v>203</v>
      </c>
      <c r="H150" s="6">
        <v>87.3</v>
      </c>
      <c r="I150" s="5" t="s">
        <v>203</v>
      </c>
      <c r="J150" s="5" t="s">
        <v>203</v>
      </c>
      <c r="K150" s="5" t="s">
        <v>203</v>
      </c>
      <c r="L150" s="5" t="s">
        <v>203</v>
      </c>
      <c r="M150" s="5" t="s">
        <v>203</v>
      </c>
      <c r="N150" s="5" t="s">
        <v>203</v>
      </c>
      <c r="O150" s="5" t="s">
        <v>203</v>
      </c>
      <c r="P150" s="5" t="s">
        <v>203</v>
      </c>
      <c r="Q150" s="5" t="s">
        <v>203</v>
      </c>
      <c r="R150" s="5" t="s">
        <v>203</v>
      </c>
      <c r="S150" s="5" t="s">
        <v>203</v>
      </c>
    </row>
    <row r="151" spans="1:19" x14ac:dyDescent="0.25">
      <c r="A151" s="1" t="s">
        <v>118</v>
      </c>
      <c r="B151" s="2" t="s">
        <v>622</v>
      </c>
      <c r="C151" s="7">
        <v>36705</v>
      </c>
      <c r="D151" s="7">
        <v>36706</v>
      </c>
      <c r="E151" s="2" t="s">
        <v>295</v>
      </c>
      <c r="F151" s="6" t="s">
        <v>203</v>
      </c>
      <c r="G151" s="2" t="s">
        <v>203</v>
      </c>
      <c r="H151" s="6">
        <v>85.4</v>
      </c>
      <c r="I151" s="5" t="s">
        <v>203</v>
      </c>
      <c r="J151" s="5" t="s">
        <v>203</v>
      </c>
      <c r="K151" s="5" t="s">
        <v>203</v>
      </c>
      <c r="L151" s="5" t="s">
        <v>203</v>
      </c>
      <c r="M151" s="5" t="s">
        <v>203</v>
      </c>
      <c r="N151" s="5" t="s">
        <v>203</v>
      </c>
      <c r="O151" s="5" t="s">
        <v>203</v>
      </c>
      <c r="P151" s="5" t="s">
        <v>203</v>
      </c>
      <c r="Q151" s="5" t="s">
        <v>203</v>
      </c>
      <c r="R151" s="5" t="s">
        <v>203</v>
      </c>
      <c r="S151" s="5" t="s">
        <v>203</v>
      </c>
    </row>
    <row r="152" spans="1:19" x14ac:dyDescent="0.25">
      <c r="A152" s="1" t="s">
        <v>118</v>
      </c>
      <c r="B152" s="2" t="s">
        <v>622</v>
      </c>
      <c r="C152" s="7">
        <v>36705</v>
      </c>
      <c r="D152" s="7">
        <v>36706</v>
      </c>
      <c r="E152" s="2" t="s">
        <v>296</v>
      </c>
      <c r="F152" s="6" t="s">
        <v>203</v>
      </c>
      <c r="G152" s="2" t="s">
        <v>203</v>
      </c>
      <c r="H152" s="6">
        <v>83.5</v>
      </c>
      <c r="I152" s="5" t="s">
        <v>203</v>
      </c>
      <c r="J152" s="5" t="s">
        <v>203</v>
      </c>
      <c r="K152" s="5" t="s">
        <v>203</v>
      </c>
      <c r="L152" s="5" t="s">
        <v>203</v>
      </c>
      <c r="M152" s="5" t="s">
        <v>203</v>
      </c>
      <c r="N152" s="5" t="s">
        <v>203</v>
      </c>
      <c r="O152" s="5" t="s">
        <v>203</v>
      </c>
      <c r="P152" s="5" t="s">
        <v>203</v>
      </c>
      <c r="Q152" s="5" t="s">
        <v>203</v>
      </c>
      <c r="R152" s="5" t="s">
        <v>203</v>
      </c>
      <c r="S152" s="5" t="s">
        <v>203</v>
      </c>
    </row>
    <row r="153" spans="1:19" x14ac:dyDescent="0.25">
      <c r="A153" s="1" t="s">
        <v>118</v>
      </c>
      <c r="B153" s="2" t="s">
        <v>622</v>
      </c>
      <c r="C153" s="7">
        <v>36705</v>
      </c>
      <c r="D153" s="7">
        <v>36706</v>
      </c>
      <c r="E153" s="2" t="s">
        <v>297</v>
      </c>
      <c r="F153" s="6" t="s">
        <v>203</v>
      </c>
      <c r="G153" s="2" t="s">
        <v>203</v>
      </c>
      <c r="H153" s="6">
        <v>98.4</v>
      </c>
      <c r="I153" s="5" t="s">
        <v>203</v>
      </c>
      <c r="J153" s="5" t="s">
        <v>203</v>
      </c>
      <c r="K153" s="5" t="s">
        <v>203</v>
      </c>
      <c r="L153" s="5" t="s">
        <v>203</v>
      </c>
      <c r="M153" s="5" t="s">
        <v>203</v>
      </c>
      <c r="N153" s="5" t="s">
        <v>203</v>
      </c>
      <c r="O153" s="5" t="s">
        <v>203</v>
      </c>
      <c r="P153" s="5" t="s">
        <v>203</v>
      </c>
      <c r="Q153" s="5" t="s">
        <v>203</v>
      </c>
      <c r="R153" s="5" t="s">
        <v>203</v>
      </c>
      <c r="S153" s="5" t="s">
        <v>203</v>
      </c>
    </row>
    <row r="154" spans="1:19" x14ac:dyDescent="0.25">
      <c r="A154" s="1" t="s">
        <v>118</v>
      </c>
      <c r="B154" s="2" t="s">
        <v>622</v>
      </c>
      <c r="C154" s="7">
        <v>36705</v>
      </c>
      <c r="D154" s="7">
        <v>36706</v>
      </c>
      <c r="E154" s="2" t="s">
        <v>298</v>
      </c>
      <c r="F154" s="6" t="s">
        <v>203</v>
      </c>
      <c r="G154" s="2" t="s">
        <v>203</v>
      </c>
      <c r="H154" s="6">
        <v>99.9</v>
      </c>
      <c r="I154" s="5" t="s">
        <v>203</v>
      </c>
      <c r="J154" s="5" t="s">
        <v>203</v>
      </c>
      <c r="K154" s="5" t="s">
        <v>203</v>
      </c>
      <c r="L154" s="5" t="s">
        <v>203</v>
      </c>
      <c r="M154" s="5" t="s">
        <v>203</v>
      </c>
      <c r="N154" s="5" t="s">
        <v>203</v>
      </c>
      <c r="O154" s="5" t="s">
        <v>203</v>
      </c>
      <c r="P154" s="5" t="s">
        <v>203</v>
      </c>
      <c r="Q154" s="5" t="s">
        <v>203</v>
      </c>
      <c r="R154" s="5" t="s">
        <v>203</v>
      </c>
      <c r="S154" s="5" t="s">
        <v>203</v>
      </c>
    </row>
    <row r="155" spans="1:19" x14ac:dyDescent="0.25">
      <c r="A155" s="1" t="s">
        <v>118</v>
      </c>
      <c r="B155" s="2" t="s">
        <v>622</v>
      </c>
      <c r="C155" s="7">
        <v>36705</v>
      </c>
      <c r="D155" s="7">
        <v>36706</v>
      </c>
      <c r="E155" s="2" t="s">
        <v>299</v>
      </c>
      <c r="F155" s="6" t="s">
        <v>203</v>
      </c>
      <c r="G155" s="2" t="s">
        <v>203</v>
      </c>
      <c r="H155" s="6">
        <v>98.2</v>
      </c>
      <c r="I155" s="5" t="s">
        <v>203</v>
      </c>
      <c r="J155" s="5" t="s">
        <v>203</v>
      </c>
      <c r="K155" s="5" t="s">
        <v>203</v>
      </c>
      <c r="L155" s="5" t="s">
        <v>203</v>
      </c>
      <c r="M155" s="5" t="s">
        <v>203</v>
      </c>
      <c r="N155" s="5" t="s">
        <v>203</v>
      </c>
      <c r="O155" s="5" t="s">
        <v>203</v>
      </c>
      <c r="P155" s="5" t="s">
        <v>203</v>
      </c>
      <c r="Q155" s="5" t="s">
        <v>203</v>
      </c>
      <c r="R155" s="5" t="s">
        <v>203</v>
      </c>
      <c r="S155" s="5" t="s">
        <v>203</v>
      </c>
    </row>
    <row r="156" spans="1:19" x14ac:dyDescent="0.25">
      <c r="A156" s="1" t="s">
        <v>118</v>
      </c>
      <c r="B156" s="2" t="s">
        <v>622</v>
      </c>
      <c r="C156" s="7">
        <v>36705</v>
      </c>
      <c r="D156" s="7">
        <v>36706</v>
      </c>
      <c r="E156" s="2" t="s">
        <v>300</v>
      </c>
      <c r="F156" s="6" t="s">
        <v>203</v>
      </c>
      <c r="G156" s="2" t="s">
        <v>203</v>
      </c>
      <c r="H156" s="6">
        <v>87.6</v>
      </c>
      <c r="I156" s="5" t="s">
        <v>203</v>
      </c>
      <c r="J156" s="5" t="s">
        <v>203</v>
      </c>
      <c r="K156" s="5" t="s">
        <v>203</v>
      </c>
      <c r="L156" s="5" t="s">
        <v>203</v>
      </c>
      <c r="M156" s="5" t="s">
        <v>203</v>
      </c>
      <c r="N156" s="5" t="s">
        <v>203</v>
      </c>
      <c r="O156" s="5" t="s">
        <v>203</v>
      </c>
      <c r="P156" s="5" t="s">
        <v>203</v>
      </c>
      <c r="Q156" s="5" t="s">
        <v>203</v>
      </c>
      <c r="R156" s="5" t="s">
        <v>203</v>
      </c>
      <c r="S156" s="5" t="s">
        <v>203</v>
      </c>
    </row>
    <row r="157" spans="1:19" x14ac:dyDescent="0.25">
      <c r="A157" s="1" t="s">
        <v>118</v>
      </c>
      <c r="B157" s="2" t="s">
        <v>622</v>
      </c>
      <c r="C157" s="7">
        <v>36705</v>
      </c>
      <c r="D157" s="7">
        <v>36706</v>
      </c>
      <c r="E157" s="2" t="s">
        <v>301</v>
      </c>
      <c r="F157" s="6" t="s">
        <v>203</v>
      </c>
      <c r="G157" s="2" t="s">
        <v>203</v>
      </c>
      <c r="H157" s="6">
        <v>95.6</v>
      </c>
      <c r="I157" s="5" t="s">
        <v>203</v>
      </c>
      <c r="J157" s="5" t="s">
        <v>203</v>
      </c>
      <c r="K157" s="5" t="s">
        <v>203</v>
      </c>
      <c r="L157" s="5" t="s">
        <v>203</v>
      </c>
      <c r="M157" s="5" t="s">
        <v>203</v>
      </c>
      <c r="N157" s="5" t="s">
        <v>203</v>
      </c>
      <c r="O157" s="5" t="s">
        <v>203</v>
      </c>
      <c r="P157" s="5" t="s">
        <v>203</v>
      </c>
      <c r="Q157" s="5" t="s">
        <v>203</v>
      </c>
      <c r="R157" s="5" t="s">
        <v>203</v>
      </c>
      <c r="S157" s="5" t="s">
        <v>203</v>
      </c>
    </row>
    <row r="158" spans="1:19" x14ac:dyDescent="0.25">
      <c r="A158" s="1" t="s">
        <v>118</v>
      </c>
      <c r="B158" s="2" t="s">
        <v>622</v>
      </c>
      <c r="C158" s="7">
        <v>36705</v>
      </c>
      <c r="D158" s="7">
        <v>36706</v>
      </c>
      <c r="E158" s="2" t="s">
        <v>302</v>
      </c>
      <c r="F158" s="6" t="s">
        <v>203</v>
      </c>
      <c r="G158" s="2" t="s">
        <v>203</v>
      </c>
      <c r="H158" s="6">
        <v>96.6</v>
      </c>
      <c r="I158" s="5" t="s">
        <v>203</v>
      </c>
      <c r="J158" s="5" t="s">
        <v>203</v>
      </c>
      <c r="K158" s="5" t="s">
        <v>203</v>
      </c>
      <c r="L158" s="5" t="s">
        <v>203</v>
      </c>
      <c r="M158" s="5" t="s">
        <v>203</v>
      </c>
      <c r="N158" s="5" t="s">
        <v>203</v>
      </c>
      <c r="O158" s="5" t="s">
        <v>203</v>
      </c>
      <c r="P158" s="5" t="s">
        <v>203</v>
      </c>
      <c r="Q158" s="5" t="s">
        <v>203</v>
      </c>
      <c r="R158" s="5" t="s">
        <v>203</v>
      </c>
      <c r="S158" s="5" t="s">
        <v>203</v>
      </c>
    </row>
    <row r="159" spans="1:19" x14ac:dyDescent="0.25">
      <c r="A159" s="1" t="s">
        <v>117</v>
      </c>
      <c r="B159" s="2" t="s">
        <v>904</v>
      </c>
      <c r="C159" s="12">
        <v>37048</v>
      </c>
      <c r="D159" s="12">
        <v>37048</v>
      </c>
      <c r="E159" s="2" t="s">
        <v>1024</v>
      </c>
      <c r="F159" s="6" t="s">
        <v>203</v>
      </c>
      <c r="G159" s="2" t="s">
        <v>203</v>
      </c>
      <c r="H159" s="6" t="s">
        <v>203</v>
      </c>
      <c r="I159" s="5" t="s">
        <v>203</v>
      </c>
      <c r="J159" s="5">
        <v>151.4</v>
      </c>
      <c r="K159" s="5" t="s">
        <v>203</v>
      </c>
      <c r="L159" s="5" t="s">
        <v>203</v>
      </c>
      <c r="M159" s="5" t="s">
        <v>203</v>
      </c>
      <c r="N159" s="5" t="s">
        <v>203</v>
      </c>
      <c r="O159" s="5" t="s">
        <v>203</v>
      </c>
      <c r="P159" s="5" t="s">
        <v>203</v>
      </c>
      <c r="Q159" s="5" t="s">
        <v>203</v>
      </c>
      <c r="R159" s="5">
        <v>122</v>
      </c>
      <c r="S159" s="11">
        <f t="shared" ref="S159:S170" si="2">10^((R159-85)/10)*100</f>
        <v>501187.23362727324</v>
      </c>
    </row>
    <row r="160" spans="1:19" x14ac:dyDescent="0.25">
      <c r="A160" s="1" t="s">
        <v>117</v>
      </c>
      <c r="B160" s="2" t="s">
        <v>905</v>
      </c>
      <c r="C160" s="12">
        <v>37048</v>
      </c>
      <c r="D160" s="12">
        <v>37048</v>
      </c>
      <c r="E160" s="2" t="s">
        <v>1024</v>
      </c>
      <c r="F160" s="6" t="s">
        <v>203</v>
      </c>
      <c r="G160" s="2" t="s">
        <v>203</v>
      </c>
      <c r="H160" s="6" t="s">
        <v>203</v>
      </c>
      <c r="I160" s="5" t="s">
        <v>203</v>
      </c>
      <c r="J160" s="5">
        <v>136</v>
      </c>
      <c r="K160" s="5" t="s">
        <v>203</v>
      </c>
      <c r="L160" s="5" t="s">
        <v>203</v>
      </c>
      <c r="M160" s="5" t="s">
        <v>203</v>
      </c>
      <c r="N160" s="5" t="s">
        <v>203</v>
      </c>
      <c r="O160" s="5" t="s">
        <v>203</v>
      </c>
      <c r="P160" s="5" t="s">
        <v>203</v>
      </c>
      <c r="Q160" s="5" t="s">
        <v>203</v>
      </c>
      <c r="R160" s="5">
        <v>93</v>
      </c>
      <c r="S160" s="11">
        <f t="shared" si="2"/>
        <v>630.95734448019346</v>
      </c>
    </row>
    <row r="161" spans="1:19" x14ac:dyDescent="0.25">
      <c r="A161" s="1" t="s">
        <v>117</v>
      </c>
      <c r="B161" s="2" t="s">
        <v>906</v>
      </c>
      <c r="C161" s="12">
        <v>37048</v>
      </c>
      <c r="D161" s="12">
        <v>37048</v>
      </c>
      <c r="E161" s="2" t="s">
        <v>1024</v>
      </c>
      <c r="F161" s="6" t="s">
        <v>203</v>
      </c>
      <c r="G161" s="2" t="s">
        <v>203</v>
      </c>
      <c r="H161" s="6" t="s">
        <v>203</v>
      </c>
      <c r="I161" s="5" t="s">
        <v>203</v>
      </c>
      <c r="J161" s="5">
        <v>115</v>
      </c>
      <c r="K161" s="5" t="s">
        <v>203</v>
      </c>
      <c r="L161" s="5" t="s">
        <v>203</v>
      </c>
      <c r="M161" s="5" t="s">
        <v>203</v>
      </c>
      <c r="N161" s="5" t="s">
        <v>203</v>
      </c>
      <c r="O161" s="5" t="s">
        <v>203</v>
      </c>
      <c r="P161" s="5" t="s">
        <v>203</v>
      </c>
      <c r="Q161" s="5" t="s">
        <v>203</v>
      </c>
      <c r="R161" s="5">
        <v>90</v>
      </c>
      <c r="S161" s="11">
        <f t="shared" si="2"/>
        <v>316.22776601683796</v>
      </c>
    </row>
    <row r="162" spans="1:19" x14ac:dyDescent="0.25">
      <c r="A162" s="1" t="s">
        <v>117</v>
      </c>
      <c r="B162" s="2" t="s">
        <v>907</v>
      </c>
      <c r="C162" s="12">
        <v>37048</v>
      </c>
      <c r="D162" s="12">
        <v>37048</v>
      </c>
      <c r="E162" s="2" t="s">
        <v>1024</v>
      </c>
      <c r="F162" s="6" t="s">
        <v>203</v>
      </c>
      <c r="G162" s="2" t="s">
        <v>203</v>
      </c>
      <c r="H162" s="6" t="s">
        <v>203</v>
      </c>
      <c r="I162" s="5" t="s">
        <v>203</v>
      </c>
      <c r="J162" s="5">
        <v>110.4</v>
      </c>
      <c r="K162" s="5" t="s">
        <v>203</v>
      </c>
      <c r="L162" s="5" t="s">
        <v>203</v>
      </c>
      <c r="M162" s="5" t="s">
        <v>203</v>
      </c>
      <c r="N162" s="5" t="s">
        <v>203</v>
      </c>
      <c r="O162" s="5" t="s">
        <v>203</v>
      </c>
      <c r="P162" s="5" t="s">
        <v>203</v>
      </c>
      <c r="Q162" s="5" t="s">
        <v>203</v>
      </c>
      <c r="R162" s="5">
        <v>79</v>
      </c>
      <c r="S162" s="11">
        <f t="shared" si="2"/>
        <v>25.118864315095802</v>
      </c>
    </row>
    <row r="163" spans="1:19" x14ac:dyDescent="0.25">
      <c r="A163" s="1" t="s">
        <v>117</v>
      </c>
      <c r="B163" s="2" t="s">
        <v>908</v>
      </c>
      <c r="C163" s="12">
        <v>37048</v>
      </c>
      <c r="D163" s="12">
        <v>37048</v>
      </c>
      <c r="E163" s="2" t="s">
        <v>1024</v>
      </c>
      <c r="F163" s="6" t="s">
        <v>203</v>
      </c>
      <c r="G163" s="2" t="s">
        <v>203</v>
      </c>
      <c r="H163" s="6" t="s">
        <v>203</v>
      </c>
      <c r="I163" s="5" t="s">
        <v>203</v>
      </c>
      <c r="J163" s="5">
        <v>108</v>
      </c>
      <c r="K163" s="5" t="s">
        <v>203</v>
      </c>
      <c r="L163" s="5" t="s">
        <v>203</v>
      </c>
      <c r="M163" s="5" t="s">
        <v>203</v>
      </c>
      <c r="N163" s="5" t="s">
        <v>203</v>
      </c>
      <c r="O163" s="5" t="s">
        <v>203</v>
      </c>
      <c r="P163" s="5" t="s">
        <v>203</v>
      </c>
      <c r="Q163" s="5" t="s">
        <v>203</v>
      </c>
      <c r="R163" s="5">
        <v>77</v>
      </c>
      <c r="S163" s="11">
        <f t="shared" si="2"/>
        <v>15.848931924611131</v>
      </c>
    </row>
    <row r="164" spans="1:19" x14ac:dyDescent="0.25">
      <c r="A164" s="1" t="s">
        <v>117</v>
      </c>
      <c r="B164" s="2" t="s">
        <v>904</v>
      </c>
      <c r="C164" s="12">
        <v>37524</v>
      </c>
      <c r="D164" s="12">
        <v>37524</v>
      </c>
      <c r="E164" s="2" t="s">
        <v>1024</v>
      </c>
      <c r="F164" s="6" t="s">
        <v>203</v>
      </c>
      <c r="G164" s="2" t="s">
        <v>203</v>
      </c>
      <c r="H164" s="6" t="s">
        <v>203</v>
      </c>
      <c r="I164" s="5" t="s">
        <v>203</v>
      </c>
      <c r="J164" s="5">
        <v>157</v>
      </c>
      <c r="K164" s="5" t="s">
        <v>203</v>
      </c>
      <c r="L164" s="5" t="s">
        <v>203</v>
      </c>
      <c r="M164" s="5" t="s">
        <v>203</v>
      </c>
      <c r="N164" s="5" t="s">
        <v>203</v>
      </c>
      <c r="O164" s="5" t="s">
        <v>203</v>
      </c>
      <c r="P164" s="5" t="s">
        <v>203</v>
      </c>
      <c r="Q164" s="5" t="s">
        <v>203</v>
      </c>
      <c r="R164" s="5">
        <v>126</v>
      </c>
      <c r="S164" s="11">
        <f t="shared" si="2"/>
        <v>1258925.411794167</v>
      </c>
    </row>
    <row r="165" spans="1:19" x14ac:dyDescent="0.25">
      <c r="A165" s="1" t="s">
        <v>117</v>
      </c>
      <c r="B165" s="2" t="s">
        <v>1025</v>
      </c>
      <c r="C165" s="12">
        <v>37524</v>
      </c>
      <c r="D165" s="12">
        <v>37524</v>
      </c>
      <c r="E165" s="2" t="s">
        <v>1024</v>
      </c>
      <c r="F165" s="6" t="s">
        <v>203</v>
      </c>
      <c r="G165" s="2" t="s">
        <v>203</v>
      </c>
      <c r="H165" s="6" t="s">
        <v>203</v>
      </c>
      <c r="I165" s="5" t="s">
        <v>203</v>
      </c>
      <c r="J165" s="5">
        <v>157</v>
      </c>
      <c r="K165" s="5" t="s">
        <v>203</v>
      </c>
      <c r="L165" s="5" t="s">
        <v>203</v>
      </c>
      <c r="M165" s="5" t="s">
        <v>203</v>
      </c>
      <c r="N165" s="5" t="s">
        <v>203</v>
      </c>
      <c r="O165" s="5" t="s">
        <v>203</v>
      </c>
      <c r="P165" s="5" t="s">
        <v>203</v>
      </c>
      <c r="Q165" s="5" t="s">
        <v>203</v>
      </c>
      <c r="R165" s="5">
        <v>126</v>
      </c>
      <c r="S165" s="11">
        <f t="shared" si="2"/>
        <v>1258925.411794167</v>
      </c>
    </row>
    <row r="166" spans="1:19" x14ac:dyDescent="0.25">
      <c r="A166" s="1" t="s">
        <v>117</v>
      </c>
      <c r="B166" s="2" t="s">
        <v>1026</v>
      </c>
      <c r="C166" s="12">
        <v>37524</v>
      </c>
      <c r="D166" s="12">
        <v>37524</v>
      </c>
      <c r="E166" s="2" t="s">
        <v>1024</v>
      </c>
      <c r="F166" s="6" t="s">
        <v>203</v>
      </c>
      <c r="G166" s="2" t="s">
        <v>203</v>
      </c>
      <c r="H166" s="6" t="s">
        <v>203</v>
      </c>
      <c r="I166" s="5" t="s">
        <v>203</v>
      </c>
      <c r="J166" s="5">
        <v>156</v>
      </c>
      <c r="K166" s="5" t="s">
        <v>203</v>
      </c>
      <c r="L166" s="5" t="s">
        <v>203</v>
      </c>
      <c r="M166" s="5" t="s">
        <v>203</v>
      </c>
      <c r="N166" s="5" t="s">
        <v>203</v>
      </c>
      <c r="O166" s="5" t="s">
        <v>203</v>
      </c>
      <c r="P166" s="5" t="s">
        <v>203</v>
      </c>
      <c r="Q166" s="5" t="s">
        <v>203</v>
      </c>
      <c r="R166" s="5">
        <v>124.4</v>
      </c>
      <c r="S166" s="11">
        <f t="shared" si="2"/>
        <v>870963.58995608194</v>
      </c>
    </row>
    <row r="167" spans="1:19" x14ac:dyDescent="0.25">
      <c r="A167" s="1" t="s">
        <v>117</v>
      </c>
      <c r="B167" s="2" t="s">
        <v>1027</v>
      </c>
      <c r="C167" s="12">
        <v>37524</v>
      </c>
      <c r="D167" s="12">
        <v>37524</v>
      </c>
      <c r="E167" s="2" t="s">
        <v>1024</v>
      </c>
      <c r="F167" s="6" t="s">
        <v>203</v>
      </c>
      <c r="G167" s="2" t="s">
        <v>203</v>
      </c>
      <c r="H167" s="6" t="s">
        <v>203</v>
      </c>
      <c r="I167" s="5" t="s">
        <v>203</v>
      </c>
      <c r="J167" s="5">
        <v>136</v>
      </c>
      <c r="K167" s="5" t="s">
        <v>203</v>
      </c>
      <c r="L167" s="5" t="s">
        <v>203</v>
      </c>
      <c r="M167" s="5" t="s">
        <v>203</v>
      </c>
      <c r="N167" s="5" t="s">
        <v>203</v>
      </c>
      <c r="O167" s="5" t="s">
        <v>203</v>
      </c>
      <c r="P167" s="5" t="s">
        <v>203</v>
      </c>
      <c r="Q167" s="5" t="s">
        <v>203</v>
      </c>
      <c r="R167" s="5">
        <v>93</v>
      </c>
      <c r="S167" s="11">
        <f t="shared" si="2"/>
        <v>630.95734448019346</v>
      </c>
    </row>
    <row r="168" spans="1:19" x14ac:dyDescent="0.25">
      <c r="A168" s="1" t="s">
        <v>117</v>
      </c>
      <c r="B168" s="2" t="s">
        <v>906</v>
      </c>
      <c r="C168" s="12">
        <v>37524</v>
      </c>
      <c r="D168" s="12">
        <v>37524</v>
      </c>
      <c r="E168" s="2" t="s">
        <v>1024</v>
      </c>
      <c r="F168" s="6" t="s">
        <v>203</v>
      </c>
      <c r="G168" s="2" t="s">
        <v>203</v>
      </c>
      <c r="H168" s="6" t="s">
        <v>203</v>
      </c>
      <c r="I168" s="5" t="s">
        <v>203</v>
      </c>
      <c r="J168" s="5">
        <v>115</v>
      </c>
      <c r="K168" s="5" t="s">
        <v>203</v>
      </c>
      <c r="L168" s="5" t="s">
        <v>203</v>
      </c>
      <c r="M168" s="5" t="s">
        <v>203</v>
      </c>
      <c r="N168" s="5" t="s">
        <v>203</v>
      </c>
      <c r="O168" s="5" t="s">
        <v>203</v>
      </c>
      <c r="P168" s="5" t="s">
        <v>203</v>
      </c>
      <c r="Q168" s="5" t="s">
        <v>203</v>
      </c>
      <c r="R168" s="5">
        <v>90</v>
      </c>
      <c r="S168" s="11">
        <f t="shared" si="2"/>
        <v>316.22776601683796</v>
      </c>
    </row>
    <row r="169" spans="1:19" x14ac:dyDescent="0.25">
      <c r="A169" s="1" t="s">
        <v>117</v>
      </c>
      <c r="B169" s="2" t="s">
        <v>907</v>
      </c>
      <c r="C169" s="12">
        <v>37524</v>
      </c>
      <c r="D169" s="12">
        <v>37524</v>
      </c>
      <c r="E169" s="2" t="s">
        <v>1024</v>
      </c>
      <c r="F169" s="6" t="s">
        <v>203</v>
      </c>
      <c r="G169" s="2" t="s">
        <v>203</v>
      </c>
      <c r="H169" s="6" t="s">
        <v>203</v>
      </c>
      <c r="I169" s="5" t="s">
        <v>203</v>
      </c>
      <c r="J169" s="5">
        <v>110</v>
      </c>
      <c r="K169" s="5" t="s">
        <v>203</v>
      </c>
      <c r="L169" s="5" t="s">
        <v>203</v>
      </c>
      <c r="M169" s="5" t="s">
        <v>203</v>
      </c>
      <c r="N169" s="5" t="s">
        <v>203</v>
      </c>
      <c r="O169" s="5" t="s">
        <v>203</v>
      </c>
      <c r="P169" s="5" t="s">
        <v>203</v>
      </c>
      <c r="Q169" s="5" t="s">
        <v>203</v>
      </c>
      <c r="R169" s="5">
        <v>79</v>
      </c>
      <c r="S169" s="11">
        <f t="shared" si="2"/>
        <v>25.118864315095802</v>
      </c>
    </row>
    <row r="170" spans="1:19" x14ac:dyDescent="0.25">
      <c r="A170" s="1" t="s">
        <v>117</v>
      </c>
      <c r="B170" s="2" t="s">
        <v>908</v>
      </c>
      <c r="C170" s="12">
        <v>37524</v>
      </c>
      <c r="D170" s="12">
        <v>37524</v>
      </c>
      <c r="E170" s="2" t="s">
        <v>1024</v>
      </c>
      <c r="F170" s="6" t="s">
        <v>203</v>
      </c>
      <c r="G170" s="2" t="s">
        <v>203</v>
      </c>
      <c r="H170" s="6" t="s">
        <v>203</v>
      </c>
      <c r="I170" s="5" t="s">
        <v>203</v>
      </c>
      <c r="J170" s="5">
        <v>108</v>
      </c>
      <c r="K170" s="5" t="s">
        <v>203</v>
      </c>
      <c r="L170" s="5" t="s">
        <v>203</v>
      </c>
      <c r="M170" s="5" t="s">
        <v>203</v>
      </c>
      <c r="N170" s="5" t="s">
        <v>203</v>
      </c>
      <c r="O170" s="5" t="s">
        <v>203</v>
      </c>
      <c r="P170" s="5" t="s">
        <v>203</v>
      </c>
      <c r="Q170" s="5" t="s">
        <v>203</v>
      </c>
      <c r="R170" s="5">
        <v>77</v>
      </c>
      <c r="S170" s="11">
        <f t="shared" si="2"/>
        <v>15.848931924611131</v>
      </c>
    </row>
    <row r="171" spans="1:19" x14ac:dyDescent="0.25">
      <c r="A171" s="1" t="s">
        <v>116</v>
      </c>
      <c r="B171" s="2" t="s">
        <v>924</v>
      </c>
      <c r="C171" s="12">
        <v>36741</v>
      </c>
      <c r="D171" s="12">
        <v>36741</v>
      </c>
      <c r="E171" s="2" t="s">
        <v>1023</v>
      </c>
      <c r="F171" s="6" t="s">
        <v>203</v>
      </c>
      <c r="G171" s="6">
        <v>72.599999999999994</v>
      </c>
      <c r="H171" s="6">
        <v>80.900000000000006</v>
      </c>
      <c r="I171" s="5" t="s">
        <v>203</v>
      </c>
      <c r="J171" s="5" t="s">
        <v>203</v>
      </c>
      <c r="K171" s="5" t="s">
        <v>203</v>
      </c>
      <c r="L171" s="5" t="s">
        <v>203</v>
      </c>
      <c r="M171" s="5" t="s">
        <v>203</v>
      </c>
      <c r="N171" s="5" t="s">
        <v>203</v>
      </c>
      <c r="O171" s="5" t="s">
        <v>203</v>
      </c>
      <c r="P171" s="5" t="s">
        <v>203</v>
      </c>
      <c r="Q171" s="5" t="s">
        <v>203</v>
      </c>
      <c r="R171" s="5" t="s">
        <v>203</v>
      </c>
      <c r="S171" s="5" t="s">
        <v>203</v>
      </c>
    </row>
    <row r="172" spans="1:19" x14ac:dyDescent="0.25">
      <c r="A172" s="1" t="s">
        <v>116</v>
      </c>
      <c r="B172" s="2" t="s">
        <v>925</v>
      </c>
      <c r="C172" s="12">
        <v>36741</v>
      </c>
      <c r="D172" s="12">
        <v>36741</v>
      </c>
      <c r="E172" s="2" t="s">
        <v>1022</v>
      </c>
      <c r="F172" s="6" t="s">
        <v>203</v>
      </c>
      <c r="G172" s="6">
        <v>76.900000000000006</v>
      </c>
      <c r="H172" s="6">
        <v>84.9</v>
      </c>
      <c r="I172" s="5" t="s">
        <v>203</v>
      </c>
      <c r="J172" s="5" t="s">
        <v>203</v>
      </c>
      <c r="K172" s="5" t="s">
        <v>203</v>
      </c>
      <c r="L172" s="5" t="s">
        <v>203</v>
      </c>
      <c r="M172" s="5" t="s">
        <v>203</v>
      </c>
      <c r="N172" s="5" t="s">
        <v>203</v>
      </c>
      <c r="O172" s="5" t="s">
        <v>203</v>
      </c>
      <c r="P172" s="5" t="s">
        <v>203</v>
      </c>
      <c r="Q172" s="5" t="s">
        <v>203</v>
      </c>
      <c r="R172" s="5" t="s">
        <v>203</v>
      </c>
      <c r="S172" s="5" t="s">
        <v>203</v>
      </c>
    </row>
    <row r="173" spans="1:19" x14ac:dyDescent="0.25">
      <c r="A173" s="1" t="s">
        <v>115</v>
      </c>
      <c r="B173" s="2" t="s">
        <v>1064</v>
      </c>
      <c r="C173" s="12">
        <v>36795</v>
      </c>
      <c r="D173" s="12">
        <v>36795</v>
      </c>
      <c r="E173" s="2" t="s">
        <v>1079</v>
      </c>
      <c r="F173" s="6" t="s">
        <v>203</v>
      </c>
      <c r="G173" s="2" t="s">
        <v>203</v>
      </c>
      <c r="H173" s="6">
        <v>55.5</v>
      </c>
      <c r="I173" s="5" t="s">
        <v>203</v>
      </c>
      <c r="J173" s="5" t="s">
        <v>203</v>
      </c>
      <c r="K173" s="5" t="s">
        <v>203</v>
      </c>
      <c r="L173" s="5" t="s">
        <v>203</v>
      </c>
      <c r="M173" s="5" t="s">
        <v>203</v>
      </c>
      <c r="N173" s="5" t="s">
        <v>203</v>
      </c>
      <c r="O173" s="5" t="s">
        <v>203</v>
      </c>
      <c r="P173" s="5" t="s">
        <v>203</v>
      </c>
      <c r="Q173" s="5" t="s">
        <v>203</v>
      </c>
      <c r="R173" s="5" t="s">
        <v>203</v>
      </c>
      <c r="S173" s="5" t="s">
        <v>203</v>
      </c>
    </row>
    <row r="174" spans="1:19" x14ac:dyDescent="0.25">
      <c r="A174" s="1" t="s">
        <v>115</v>
      </c>
      <c r="B174" s="2" t="s">
        <v>1065</v>
      </c>
      <c r="C174" s="12">
        <v>36795</v>
      </c>
      <c r="D174" s="12">
        <v>36795</v>
      </c>
      <c r="E174" s="2" t="s">
        <v>1079</v>
      </c>
      <c r="F174" s="6" t="s">
        <v>203</v>
      </c>
      <c r="G174" s="2" t="s">
        <v>203</v>
      </c>
      <c r="H174" s="6">
        <v>62.1</v>
      </c>
      <c r="I174" s="5" t="s">
        <v>203</v>
      </c>
      <c r="J174" s="5" t="s">
        <v>203</v>
      </c>
      <c r="K174" s="5" t="s">
        <v>203</v>
      </c>
      <c r="L174" s="5" t="s">
        <v>203</v>
      </c>
      <c r="M174" s="5" t="s">
        <v>203</v>
      </c>
      <c r="N174" s="5" t="s">
        <v>203</v>
      </c>
      <c r="O174" s="5" t="s">
        <v>203</v>
      </c>
      <c r="P174" s="5" t="s">
        <v>203</v>
      </c>
      <c r="Q174" s="5" t="s">
        <v>203</v>
      </c>
      <c r="R174" s="5" t="s">
        <v>203</v>
      </c>
      <c r="S174" s="5" t="s">
        <v>203</v>
      </c>
    </row>
    <row r="175" spans="1:19" x14ac:dyDescent="0.25">
      <c r="A175" s="1" t="s">
        <v>115</v>
      </c>
      <c r="B175" s="2" t="s">
        <v>1066</v>
      </c>
      <c r="C175" s="12">
        <v>36795</v>
      </c>
      <c r="D175" s="12">
        <v>36795</v>
      </c>
      <c r="E175" s="2" t="s">
        <v>1079</v>
      </c>
      <c r="F175" s="6" t="s">
        <v>203</v>
      </c>
      <c r="G175" s="2" t="s">
        <v>203</v>
      </c>
      <c r="H175" s="6">
        <v>62.5</v>
      </c>
      <c r="I175" s="5" t="s">
        <v>203</v>
      </c>
      <c r="J175" s="5" t="s">
        <v>203</v>
      </c>
      <c r="K175" s="5" t="s">
        <v>203</v>
      </c>
      <c r="L175" s="5" t="s">
        <v>203</v>
      </c>
      <c r="M175" s="5" t="s">
        <v>203</v>
      </c>
      <c r="N175" s="5" t="s">
        <v>203</v>
      </c>
      <c r="O175" s="5" t="s">
        <v>203</v>
      </c>
      <c r="P175" s="5" t="s">
        <v>203</v>
      </c>
      <c r="Q175" s="5" t="s">
        <v>203</v>
      </c>
      <c r="R175" s="5" t="s">
        <v>203</v>
      </c>
      <c r="S175" s="5" t="s">
        <v>203</v>
      </c>
    </row>
    <row r="176" spans="1:19" x14ac:dyDescent="0.25">
      <c r="A176" s="1" t="s">
        <v>115</v>
      </c>
      <c r="B176" s="2" t="s">
        <v>1067</v>
      </c>
      <c r="C176" s="12">
        <v>36795</v>
      </c>
      <c r="D176" s="12">
        <v>36795</v>
      </c>
      <c r="E176" s="2" t="s">
        <v>1079</v>
      </c>
      <c r="F176" s="6" t="s">
        <v>203</v>
      </c>
      <c r="G176" s="2" t="s">
        <v>203</v>
      </c>
      <c r="H176" s="6">
        <v>60.4</v>
      </c>
      <c r="I176" s="5" t="s">
        <v>203</v>
      </c>
      <c r="J176" s="5" t="s">
        <v>203</v>
      </c>
      <c r="K176" s="5" t="s">
        <v>203</v>
      </c>
      <c r="L176" s="5" t="s">
        <v>203</v>
      </c>
      <c r="M176" s="5" t="s">
        <v>203</v>
      </c>
      <c r="N176" s="5" t="s">
        <v>203</v>
      </c>
      <c r="O176" s="5" t="s">
        <v>203</v>
      </c>
      <c r="P176" s="5" t="s">
        <v>203</v>
      </c>
      <c r="Q176" s="5" t="s">
        <v>203</v>
      </c>
      <c r="R176" s="5" t="s">
        <v>203</v>
      </c>
      <c r="S176" s="5" t="s">
        <v>203</v>
      </c>
    </row>
    <row r="177" spans="1:19" x14ac:dyDescent="0.25">
      <c r="A177" s="1" t="s">
        <v>115</v>
      </c>
      <c r="B177" s="2" t="s">
        <v>1068</v>
      </c>
      <c r="C177" s="12">
        <v>36795</v>
      </c>
      <c r="D177" s="12">
        <v>36795</v>
      </c>
      <c r="E177" s="2" t="s">
        <v>1079</v>
      </c>
      <c r="F177" s="6" t="s">
        <v>203</v>
      </c>
      <c r="G177" s="2" t="s">
        <v>203</v>
      </c>
      <c r="H177" s="6">
        <v>61.7</v>
      </c>
      <c r="I177" s="5" t="s">
        <v>203</v>
      </c>
      <c r="J177" s="5" t="s">
        <v>203</v>
      </c>
      <c r="K177" s="5" t="s">
        <v>203</v>
      </c>
      <c r="L177" s="5" t="s">
        <v>203</v>
      </c>
      <c r="M177" s="5" t="s">
        <v>203</v>
      </c>
      <c r="N177" s="5" t="s">
        <v>203</v>
      </c>
      <c r="O177" s="5" t="s">
        <v>203</v>
      </c>
      <c r="P177" s="5" t="s">
        <v>203</v>
      </c>
      <c r="Q177" s="5" t="s">
        <v>203</v>
      </c>
      <c r="R177" s="5" t="s">
        <v>203</v>
      </c>
      <c r="S177" s="5" t="s">
        <v>203</v>
      </c>
    </row>
    <row r="178" spans="1:19" x14ac:dyDescent="0.25">
      <c r="A178" s="1" t="s">
        <v>115</v>
      </c>
      <c r="B178" s="2" t="s">
        <v>1069</v>
      </c>
      <c r="C178" s="12">
        <v>36795</v>
      </c>
      <c r="D178" s="12">
        <v>36795</v>
      </c>
      <c r="E178" s="2" t="s">
        <v>1079</v>
      </c>
      <c r="F178" s="6" t="s">
        <v>203</v>
      </c>
      <c r="G178" s="2" t="s">
        <v>203</v>
      </c>
      <c r="H178" s="6">
        <v>48.8</v>
      </c>
      <c r="I178" s="5" t="s">
        <v>203</v>
      </c>
      <c r="J178" s="5" t="s">
        <v>203</v>
      </c>
      <c r="K178" s="5" t="s">
        <v>203</v>
      </c>
      <c r="L178" s="5" t="s">
        <v>203</v>
      </c>
      <c r="M178" s="5" t="s">
        <v>203</v>
      </c>
      <c r="N178" s="5" t="s">
        <v>203</v>
      </c>
      <c r="O178" s="5" t="s">
        <v>203</v>
      </c>
      <c r="P178" s="5" t="s">
        <v>203</v>
      </c>
      <c r="Q178" s="5" t="s">
        <v>203</v>
      </c>
      <c r="R178" s="5" t="s">
        <v>203</v>
      </c>
      <c r="S178" s="5" t="s">
        <v>203</v>
      </c>
    </row>
    <row r="179" spans="1:19" x14ac:dyDescent="0.25">
      <c r="A179" s="1" t="s">
        <v>115</v>
      </c>
      <c r="B179" s="2" t="s">
        <v>1070</v>
      </c>
      <c r="C179" s="12">
        <v>36795</v>
      </c>
      <c r="D179" s="12">
        <v>36795</v>
      </c>
      <c r="E179" s="2" t="s">
        <v>1079</v>
      </c>
      <c r="F179" s="6" t="s">
        <v>203</v>
      </c>
      <c r="G179" s="2" t="s">
        <v>203</v>
      </c>
      <c r="H179" s="6">
        <v>70.2</v>
      </c>
      <c r="I179" s="5" t="s">
        <v>203</v>
      </c>
      <c r="J179" s="5" t="s">
        <v>203</v>
      </c>
      <c r="K179" s="5" t="s">
        <v>203</v>
      </c>
      <c r="L179" s="5" t="s">
        <v>203</v>
      </c>
      <c r="M179" s="5" t="s">
        <v>203</v>
      </c>
      <c r="N179" s="5" t="s">
        <v>203</v>
      </c>
      <c r="O179" s="5" t="s">
        <v>203</v>
      </c>
      <c r="P179" s="5" t="s">
        <v>203</v>
      </c>
      <c r="Q179" s="5" t="s">
        <v>203</v>
      </c>
      <c r="R179" s="5" t="s">
        <v>203</v>
      </c>
      <c r="S179" s="5" t="s">
        <v>203</v>
      </c>
    </row>
    <row r="180" spans="1:19" x14ac:dyDescent="0.25">
      <c r="A180" s="1" t="s">
        <v>115</v>
      </c>
      <c r="B180" s="2" t="s">
        <v>1071</v>
      </c>
      <c r="C180" s="12">
        <v>36795</v>
      </c>
      <c r="D180" s="12">
        <v>36795</v>
      </c>
      <c r="E180" s="2" t="s">
        <v>1079</v>
      </c>
      <c r="F180" s="6" t="s">
        <v>203</v>
      </c>
      <c r="G180" s="2" t="s">
        <v>203</v>
      </c>
      <c r="H180" s="6">
        <v>61.4</v>
      </c>
      <c r="I180" s="5" t="s">
        <v>203</v>
      </c>
      <c r="J180" s="5" t="s">
        <v>203</v>
      </c>
      <c r="K180" s="5" t="s">
        <v>203</v>
      </c>
      <c r="L180" s="5" t="s">
        <v>203</v>
      </c>
      <c r="M180" s="5" t="s">
        <v>203</v>
      </c>
      <c r="N180" s="5" t="s">
        <v>203</v>
      </c>
      <c r="O180" s="5" t="s">
        <v>203</v>
      </c>
      <c r="P180" s="5" t="s">
        <v>203</v>
      </c>
      <c r="Q180" s="5" t="s">
        <v>203</v>
      </c>
      <c r="R180" s="5" t="s">
        <v>203</v>
      </c>
      <c r="S180" s="5" t="s">
        <v>203</v>
      </c>
    </row>
    <row r="181" spans="1:19" x14ac:dyDescent="0.25">
      <c r="A181" s="1" t="s">
        <v>115</v>
      </c>
      <c r="B181" s="2" t="s">
        <v>1066</v>
      </c>
      <c r="C181" s="12">
        <v>36795</v>
      </c>
      <c r="D181" s="12">
        <v>36795</v>
      </c>
      <c r="E181" s="2" t="s">
        <v>1079</v>
      </c>
      <c r="F181" s="6" t="s">
        <v>203</v>
      </c>
      <c r="G181" s="2" t="s">
        <v>203</v>
      </c>
      <c r="H181" s="6">
        <v>63.8</v>
      </c>
      <c r="I181" s="5" t="s">
        <v>203</v>
      </c>
      <c r="J181" s="5" t="s">
        <v>203</v>
      </c>
      <c r="K181" s="5" t="s">
        <v>203</v>
      </c>
      <c r="L181" s="5" t="s">
        <v>203</v>
      </c>
      <c r="M181" s="5" t="s">
        <v>203</v>
      </c>
      <c r="N181" s="5" t="s">
        <v>203</v>
      </c>
      <c r="O181" s="5" t="s">
        <v>203</v>
      </c>
      <c r="P181" s="5" t="s">
        <v>203</v>
      </c>
      <c r="Q181" s="5" t="s">
        <v>203</v>
      </c>
      <c r="R181" s="5" t="s">
        <v>203</v>
      </c>
      <c r="S181" s="5" t="s">
        <v>203</v>
      </c>
    </row>
    <row r="182" spans="1:19" x14ac:dyDescent="0.25">
      <c r="A182" s="1" t="s">
        <v>115</v>
      </c>
      <c r="B182" s="2" t="s">
        <v>1072</v>
      </c>
      <c r="C182" s="12">
        <v>36795</v>
      </c>
      <c r="D182" s="12">
        <v>36795</v>
      </c>
      <c r="E182" s="2" t="s">
        <v>1079</v>
      </c>
      <c r="F182" s="6" t="s">
        <v>203</v>
      </c>
      <c r="G182" s="2" t="s">
        <v>203</v>
      </c>
      <c r="H182" s="6">
        <v>60.5</v>
      </c>
      <c r="I182" s="5" t="s">
        <v>203</v>
      </c>
      <c r="J182" s="5" t="s">
        <v>203</v>
      </c>
      <c r="K182" s="5" t="s">
        <v>203</v>
      </c>
      <c r="L182" s="5" t="s">
        <v>203</v>
      </c>
      <c r="M182" s="5" t="s">
        <v>203</v>
      </c>
      <c r="N182" s="5" t="s">
        <v>203</v>
      </c>
      <c r="O182" s="5" t="s">
        <v>203</v>
      </c>
      <c r="P182" s="5" t="s">
        <v>203</v>
      </c>
      <c r="Q182" s="5" t="s">
        <v>203</v>
      </c>
      <c r="R182" s="5" t="s">
        <v>203</v>
      </c>
      <c r="S182" s="5" t="s">
        <v>203</v>
      </c>
    </row>
    <row r="183" spans="1:19" x14ac:dyDescent="0.25">
      <c r="A183" s="1" t="s">
        <v>115</v>
      </c>
      <c r="B183" s="2" t="s">
        <v>1070</v>
      </c>
      <c r="C183" s="12">
        <v>36795</v>
      </c>
      <c r="D183" s="12">
        <v>36795</v>
      </c>
      <c r="E183" s="2" t="s">
        <v>1079</v>
      </c>
      <c r="F183" s="6" t="s">
        <v>203</v>
      </c>
      <c r="G183" s="2" t="s">
        <v>203</v>
      </c>
      <c r="H183" s="6">
        <v>71.2</v>
      </c>
      <c r="I183" s="5" t="s">
        <v>203</v>
      </c>
      <c r="J183" s="5" t="s">
        <v>203</v>
      </c>
      <c r="K183" s="5" t="s">
        <v>203</v>
      </c>
      <c r="L183" s="5" t="s">
        <v>203</v>
      </c>
      <c r="M183" s="5" t="s">
        <v>203</v>
      </c>
      <c r="N183" s="5" t="s">
        <v>203</v>
      </c>
      <c r="O183" s="5" t="s">
        <v>203</v>
      </c>
      <c r="P183" s="5" t="s">
        <v>203</v>
      </c>
      <c r="Q183" s="5" t="s">
        <v>203</v>
      </c>
      <c r="R183" s="5" t="s">
        <v>203</v>
      </c>
      <c r="S183" s="5" t="s">
        <v>203</v>
      </c>
    </row>
    <row r="184" spans="1:19" x14ac:dyDescent="0.25">
      <c r="A184" s="1" t="s">
        <v>115</v>
      </c>
      <c r="B184" s="2" t="s">
        <v>1073</v>
      </c>
      <c r="C184" s="12">
        <v>36795</v>
      </c>
      <c r="D184" s="12">
        <v>36795</v>
      </c>
      <c r="E184" s="2" t="s">
        <v>1079</v>
      </c>
      <c r="F184" s="6" t="s">
        <v>203</v>
      </c>
      <c r="G184" s="2" t="s">
        <v>203</v>
      </c>
      <c r="H184" s="6">
        <v>59.9</v>
      </c>
      <c r="I184" s="5" t="s">
        <v>203</v>
      </c>
      <c r="J184" s="5" t="s">
        <v>203</v>
      </c>
      <c r="K184" s="5" t="s">
        <v>203</v>
      </c>
      <c r="L184" s="5" t="s">
        <v>203</v>
      </c>
      <c r="M184" s="5" t="s">
        <v>203</v>
      </c>
      <c r="N184" s="5" t="s">
        <v>203</v>
      </c>
      <c r="O184" s="5" t="s">
        <v>203</v>
      </c>
      <c r="P184" s="5" t="s">
        <v>203</v>
      </c>
      <c r="Q184" s="5" t="s">
        <v>203</v>
      </c>
      <c r="R184" s="5" t="s">
        <v>203</v>
      </c>
      <c r="S184" s="5" t="s">
        <v>203</v>
      </c>
    </row>
    <row r="185" spans="1:19" x14ac:dyDescent="0.25">
      <c r="A185" s="1" t="s">
        <v>115</v>
      </c>
      <c r="B185" s="2" t="s">
        <v>1074</v>
      </c>
      <c r="C185" s="12">
        <v>36795</v>
      </c>
      <c r="D185" s="12">
        <v>36795</v>
      </c>
      <c r="E185" s="2" t="s">
        <v>1079</v>
      </c>
      <c r="F185" s="6" t="s">
        <v>203</v>
      </c>
      <c r="G185" s="2" t="s">
        <v>203</v>
      </c>
      <c r="H185" s="6">
        <v>61.1</v>
      </c>
      <c r="I185" s="5" t="s">
        <v>203</v>
      </c>
      <c r="J185" s="5" t="s">
        <v>203</v>
      </c>
      <c r="K185" s="5" t="s">
        <v>203</v>
      </c>
      <c r="L185" s="5" t="s">
        <v>203</v>
      </c>
      <c r="M185" s="5" t="s">
        <v>203</v>
      </c>
      <c r="N185" s="5" t="s">
        <v>203</v>
      </c>
      <c r="O185" s="5" t="s">
        <v>203</v>
      </c>
      <c r="P185" s="5" t="s">
        <v>203</v>
      </c>
      <c r="Q185" s="5" t="s">
        <v>203</v>
      </c>
      <c r="R185" s="5" t="s">
        <v>203</v>
      </c>
      <c r="S185" s="5" t="s">
        <v>203</v>
      </c>
    </row>
    <row r="186" spans="1:19" x14ac:dyDescent="0.25">
      <c r="A186" s="1" t="s">
        <v>115</v>
      </c>
      <c r="B186" s="2" t="s">
        <v>1075</v>
      </c>
      <c r="C186" s="12">
        <v>36795</v>
      </c>
      <c r="D186" s="12">
        <v>36795</v>
      </c>
      <c r="E186" s="2" t="s">
        <v>1079</v>
      </c>
      <c r="F186" s="6" t="s">
        <v>203</v>
      </c>
      <c r="G186" s="2" t="s">
        <v>203</v>
      </c>
      <c r="H186" s="6">
        <v>55.5</v>
      </c>
      <c r="I186" s="5" t="s">
        <v>203</v>
      </c>
      <c r="J186" s="5" t="s">
        <v>203</v>
      </c>
      <c r="K186" s="5" t="s">
        <v>203</v>
      </c>
      <c r="L186" s="5" t="s">
        <v>203</v>
      </c>
      <c r="M186" s="5" t="s">
        <v>203</v>
      </c>
      <c r="N186" s="5" t="s">
        <v>203</v>
      </c>
      <c r="O186" s="5" t="s">
        <v>203</v>
      </c>
      <c r="P186" s="5" t="s">
        <v>203</v>
      </c>
      <c r="Q186" s="5" t="s">
        <v>203</v>
      </c>
      <c r="R186" s="5" t="s">
        <v>203</v>
      </c>
      <c r="S186" s="5" t="s">
        <v>203</v>
      </c>
    </row>
    <row r="187" spans="1:19" x14ac:dyDescent="0.25">
      <c r="A187" s="1" t="s">
        <v>115</v>
      </c>
      <c r="B187" s="2" t="s">
        <v>908</v>
      </c>
      <c r="C187" s="12">
        <v>36795</v>
      </c>
      <c r="D187" s="12">
        <v>36795</v>
      </c>
      <c r="E187" s="2" t="s">
        <v>1079</v>
      </c>
      <c r="F187" s="6" t="s">
        <v>203</v>
      </c>
      <c r="G187" s="2" t="s">
        <v>203</v>
      </c>
      <c r="H187" s="6">
        <v>46.7</v>
      </c>
      <c r="I187" s="5" t="s">
        <v>203</v>
      </c>
      <c r="J187" s="5" t="s">
        <v>203</v>
      </c>
      <c r="K187" s="5" t="s">
        <v>203</v>
      </c>
      <c r="L187" s="5" t="s">
        <v>203</v>
      </c>
      <c r="M187" s="5" t="s">
        <v>203</v>
      </c>
      <c r="N187" s="5" t="s">
        <v>203</v>
      </c>
      <c r="O187" s="5" t="s">
        <v>203</v>
      </c>
      <c r="P187" s="5" t="s">
        <v>203</v>
      </c>
      <c r="Q187" s="5" t="s">
        <v>203</v>
      </c>
      <c r="R187" s="5" t="s">
        <v>203</v>
      </c>
      <c r="S187" s="5" t="s">
        <v>203</v>
      </c>
    </row>
    <row r="188" spans="1:19" x14ac:dyDescent="0.25">
      <c r="A188" s="1" t="s">
        <v>115</v>
      </c>
      <c r="B188" s="2" t="s">
        <v>908</v>
      </c>
      <c r="C188" s="12">
        <v>36795</v>
      </c>
      <c r="D188" s="12">
        <v>36795</v>
      </c>
      <c r="E188" s="2" t="s">
        <v>1079</v>
      </c>
      <c r="F188" s="6" t="s">
        <v>203</v>
      </c>
      <c r="G188" s="2" t="s">
        <v>203</v>
      </c>
      <c r="H188" s="6">
        <v>50.2</v>
      </c>
      <c r="I188" s="5" t="s">
        <v>203</v>
      </c>
      <c r="J188" s="5" t="s">
        <v>203</v>
      </c>
      <c r="K188" s="5" t="s">
        <v>203</v>
      </c>
      <c r="L188" s="5" t="s">
        <v>203</v>
      </c>
      <c r="M188" s="5" t="s">
        <v>203</v>
      </c>
      <c r="N188" s="5" t="s">
        <v>203</v>
      </c>
      <c r="O188" s="5" t="s">
        <v>203</v>
      </c>
      <c r="P188" s="5" t="s">
        <v>203</v>
      </c>
      <c r="Q188" s="5" t="s">
        <v>203</v>
      </c>
      <c r="R188" s="5" t="s">
        <v>203</v>
      </c>
      <c r="S188" s="5" t="s">
        <v>203</v>
      </c>
    </row>
    <row r="189" spans="1:19" x14ac:dyDescent="0.25">
      <c r="A189" s="1" t="s">
        <v>115</v>
      </c>
      <c r="B189" s="2" t="s">
        <v>908</v>
      </c>
      <c r="C189" s="12">
        <v>36795</v>
      </c>
      <c r="D189" s="12">
        <v>36795</v>
      </c>
      <c r="E189" s="2" t="s">
        <v>1079</v>
      </c>
      <c r="F189" s="6" t="s">
        <v>203</v>
      </c>
      <c r="G189" s="2" t="s">
        <v>203</v>
      </c>
      <c r="H189" s="6">
        <v>58</v>
      </c>
      <c r="I189" s="5" t="s">
        <v>203</v>
      </c>
      <c r="J189" s="5" t="s">
        <v>203</v>
      </c>
      <c r="K189" s="5" t="s">
        <v>203</v>
      </c>
      <c r="L189" s="5" t="s">
        <v>203</v>
      </c>
      <c r="M189" s="5" t="s">
        <v>203</v>
      </c>
      <c r="N189" s="5" t="s">
        <v>203</v>
      </c>
      <c r="O189" s="5" t="s">
        <v>203</v>
      </c>
      <c r="P189" s="5" t="s">
        <v>203</v>
      </c>
      <c r="Q189" s="5" t="s">
        <v>203</v>
      </c>
      <c r="R189" s="5" t="s">
        <v>203</v>
      </c>
      <c r="S189" s="5" t="s">
        <v>203</v>
      </c>
    </row>
    <row r="190" spans="1:19" x14ac:dyDescent="0.25">
      <c r="A190" s="1" t="s">
        <v>115</v>
      </c>
      <c r="B190" s="2" t="s">
        <v>1076</v>
      </c>
      <c r="C190" s="12">
        <v>36795</v>
      </c>
      <c r="D190" s="12">
        <v>36795</v>
      </c>
      <c r="E190" s="2" t="s">
        <v>1079</v>
      </c>
      <c r="F190" s="6" t="s">
        <v>203</v>
      </c>
      <c r="G190" s="2" t="s">
        <v>203</v>
      </c>
      <c r="H190" s="6">
        <v>59.5</v>
      </c>
      <c r="I190" s="5" t="s">
        <v>203</v>
      </c>
      <c r="J190" s="5" t="s">
        <v>203</v>
      </c>
      <c r="K190" s="5" t="s">
        <v>203</v>
      </c>
      <c r="L190" s="5" t="s">
        <v>203</v>
      </c>
      <c r="M190" s="5" t="s">
        <v>203</v>
      </c>
      <c r="N190" s="5" t="s">
        <v>203</v>
      </c>
      <c r="O190" s="5" t="s">
        <v>203</v>
      </c>
      <c r="P190" s="5" t="s">
        <v>203</v>
      </c>
      <c r="Q190" s="5" t="s">
        <v>203</v>
      </c>
      <c r="R190" s="5" t="s">
        <v>203</v>
      </c>
      <c r="S190" s="5" t="s">
        <v>203</v>
      </c>
    </row>
    <row r="191" spans="1:19" x14ac:dyDescent="0.25">
      <c r="A191" s="1" t="s">
        <v>115</v>
      </c>
      <c r="B191" s="2" t="s">
        <v>405</v>
      </c>
      <c r="C191" s="12">
        <v>36795</v>
      </c>
      <c r="D191" s="12">
        <v>36795</v>
      </c>
      <c r="E191" s="2" t="s">
        <v>1079</v>
      </c>
      <c r="F191" s="6" t="s">
        <v>203</v>
      </c>
      <c r="G191" s="2" t="s">
        <v>203</v>
      </c>
      <c r="H191" s="6">
        <v>67</v>
      </c>
      <c r="I191" s="5" t="s">
        <v>203</v>
      </c>
      <c r="J191" s="5" t="s">
        <v>203</v>
      </c>
      <c r="K191" s="5" t="s">
        <v>203</v>
      </c>
      <c r="L191" s="5" t="s">
        <v>203</v>
      </c>
      <c r="M191" s="5" t="s">
        <v>203</v>
      </c>
      <c r="N191" s="5" t="s">
        <v>203</v>
      </c>
      <c r="O191" s="5" t="s">
        <v>203</v>
      </c>
      <c r="P191" s="5" t="s">
        <v>203</v>
      </c>
      <c r="Q191" s="5" t="s">
        <v>203</v>
      </c>
      <c r="R191" s="5" t="s">
        <v>203</v>
      </c>
      <c r="S191" s="5" t="s">
        <v>203</v>
      </c>
    </row>
    <row r="192" spans="1:19" x14ac:dyDescent="0.25">
      <c r="A192" s="1" t="s">
        <v>115</v>
      </c>
      <c r="B192" s="2" t="s">
        <v>908</v>
      </c>
      <c r="C192" s="12">
        <v>36795</v>
      </c>
      <c r="D192" s="12">
        <v>36795</v>
      </c>
      <c r="E192" s="2" t="s">
        <v>1079</v>
      </c>
      <c r="F192" s="6" t="s">
        <v>203</v>
      </c>
      <c r="G192" s="2" t="s">
        <v>203</v>
      </c>
      <c r="H192" s="6">
        <v>55.3</v>
      </c>
      <c r="I192" s="5" t="s">
        <v>203</v>
      </c>
      <c r="J192" s="5" t="s">
        <v>203</v>
      </c>
      <c r="K192" s="5" t="s">
        <v>203</v>
      </c>
      <c r="L192" s="5" t="s">
        <v>203</v>
      </c>
      <c r="M192" s="5" t="s">
        <v>203</v>
      </c>
      <c r="N192" s="5" t="s">
        <v>203</v>
      </c>
      <c r="O192" s="5" t="s">
        <v>203</v>
      </c>
      <c r="P192" s="5" t="s">
        <v>203</v>
      </c>
      <c r="Q192" s="5" t="s">
        <v>203</v>
      </c>
      <c r="R192" s="5" t="s">
        <v>203</v>
      </c>
      <c r="S192" s="5" t="s">
        <v>203</v>
      </c>
    </row>
    <row r="193" spans="1:19" x14ac:dyDescent="0.25">
      <c r="A193" s="1" t="s">
        <v>115</v>
      </c>
      <c r="B193" s="2" t="s">
        <v>405</v>
      </c>
      <c r="C193" s="12">
        <v>36795</v>
      </c>
      <c r="D193" s="12">
        <v>36795</v>
      </c>
      <c r="E193" s="2" t="s">
        <v>1079</v>
      </c>
      <c r="F193" s="6" t="s">
        <v>203</v>
      </c>
      <c r="G193" s="2" t="s">
        <v>203</v>
      </c>
      <c r="H193" s="6">
        <v>54.6</v>
      </c>
      <c r="I193" s="5" t="s">
        <v>203</v>
      </c>
      <c r="J193" s="5" t="s">
        <v>203</v>
      </c>
      <c r="K193" s="5" t="s">
        <v>203</v>
      </c>
      <c r="L193" s="5" t="s">
        <v>203</v>
      </c>
      <c r="M193" s="5" t="s">
        <v>203</v>
      </c>
      <c r="N193" s="5" t="s">
        <v>203</v>
      </c>
      <c r="O193" s="5" t="s">
        <v>203</v>
      </c>
      <c r="P193" s="5" t="s">
        <v>203</v>
      </c>
      <c r="Q193" s="5" t="s">
        <v>203</v>
      </c>
      <c r="R193" s="5" t="s">
        <v>203</v>
      </c>
      <c r="S193" s="5" t="s">
        <v>203</v>
      </c>
    </row>
    <row r="194" spans="1:19" x14ac:dyDescent="0.25">
      <c r="A194" s="1" t="s">
        <v>115</v>
      </c>
      <c r="B194" s="2" t="s">
        <v>1077</v>
      </c>
      <c r="C194" s="12">
        <v>36795</v>
      </c>
      <c r="D194" s="12">
        <v>36795</v>
      </c>
      <c r="E194" s="2" t="s">
        <v>1079</v>
      </c>
      <c r="F194" s="6" t="s">
        <v>203</v>
      </c>
      <c r="G194" s="2" t="s">
        <v>203</v>
      </c>
      <c r="H194" s="6">
        <v>50.9</v>
      </c>
      <c r="I194" s="5" t="s">
        <v>203</v>
      </c>
      <c r="J194" s="5" t="s">
        <v>203</v>
      </c>
      <c r="K194" s="5" t="s">
        <v>203</v>
      </c>
      <c r="L194" s="5" t="s">
        <v>203</v>
      </c>
      <c r="M194" s="5" t="s">
        <v>203</v>
      </c>
      <c r="N194" s="5" t="s">
        <v>203</v>
      </c>
      <c r="O194" s="5" t="s">
        <v>203</v>
      </c>
      <c r="P194" s="5" t="s">
        <v>203</v>
      </c>
      <c r="Q194" s="5" t="s">
        <v>203</v>
      </c>
      <c r="R194" s="5" t="s">
        <v>203</v>
      </c>
      <c r="S194" s="5" t="s">
        <v>203</v>
      </c>
    </row>
    <row r="195" spans="1:19" x14ac:dyDescent="0.25">
      <c r="A195" s="1" t="s">
        <v>115</v>
      </c>
      <c r="B195" s="2" t="s">
        <v>1078</v>
      </c>
      <c r="C195" s="12">
        <v>36795</v>
      </c>
      <c r="D195" s="12">
        <v>36795</v>
      </c>
      <c r="E195" s="2" t="s">
        <v>1079</v>
      </c>
      <c r="F195" s="6" t="s">
        <v>203</v>
      </c>
      <c r="G195" s="2" t="s">
        <v>203</v>
      </c>
      <c r="H195" s="6">
        <v>44.8</v>
      </c>
      <c r="I195" s="5" t="s">
        <v>203</v>
      </c>
      <c r="J195" s="5" t="s">
        <v>203</v>
      </c>
      <c r="K195" s="5" t="s">
        <v>203</v>
      </c>
      <c r="L195" s="5" t="s">
        <v>203</v>
      </c>
      <c r="M195" s="5" t="s">
        <v>203</v>
      </c>
      <c r="N195" s="5" t="s">
        <v>203</v>
      </c>
      <c r="O195" s="5" t="s">
        <v>203</v>
      </c>
      <c r="P195" s="5" t="s">
        <v>203</v>
      </c>
      <c r="Q195" s="5" t="s">
        <v>203</v>
      </c>
      <c r="R195" s="5" t="s">
        <v>203</v>
      </c>
      <c r="S195" s="5" t="s">
        <v>203</v>
      </c>
    </row>
    <row r="196" spans="1:19" x14ac:dyDescent="0.25">
      <c r="A196" s="1" t="s">
        <v>108</v>
      </c>
      <c r="B196" s="2" t="s">
        <v>956</v>
      </c>
      <c r="C196" s="12">
        <v>37388</v>
      </c>
      <c r="D196" s="12">
        <v>37388</v>
      </c>
      <c r="E196" s="2" t="s">
        <v>953</v>
      </c>
      <c r="F196" s="6" t="s">
        <v>203</v>
      </c>
      <c r="G196" s="2" t="s">
        <v>203</v>
      </c>
      <c r="H196" s="6" t="s">
        <v>957</v>
      </c>
      <c r="I196" s="5" t="s">
        <v>203</v>
      </c>
      <c r="J196" s="5" t="s">
        <v>203</v>
      </c>
      <c r="K196" s="5" t="s">
        <v>203</v>
      </c>
      <c r="L196" s="5" t="s">
        <v>203</v>
      </c>
      <c r="M196" s="5" t="s">
        <v>203</v>
      </c>
      <c r="N196" s="5" t="s">
        <v>203</v>
      </c>
      <c r="O196" s="5" t="s">
        <v>203</v>
      </c>
      <c r="P196" s="5" t="s">
        <v>203</v>
      </c>
      <c r="Q196" s="5" t="s">
        <v>203</v>
      </c>
      <c r="R196" s="5" t="s">
        <v>203</v>
      </c>
      <c r="S196" s="5" t="s">
        <v>203</v>
      </c>
    </row>
    <row r="197" spans="1:19" x14ac:dyDescent="0.25">
      <c r="A197" s="1" t="s">
        <v>108</v>
      </c>
      <c r="B197" s="2" t="s">
        <v>956</v>
      </c>
      <c r="C197" s="12">
        <v>37388</v>
      </c>
      <c r="D197" s="12">
        <v>37388</v>
      </c>
      <c r="E197" s="2" t="s">
        <v>954</v>
      </c>
      <c r="F197" s="6" t="s">
        <v>203</v>
      </c>
      <c r="G197" s="2" t="s">
        <v>203</v>
      </c>
      <c r="H197" s="6" t="s">
        <v>958</v>
      </c>
      <c r="I197" s="5" t="s">
        <v>203</v>
      </c>
      <c r="J197" s="5" t="s">
        <v>203</v>
      </c>
      <c r="K197" s="5" t="s">
        <v>203</v>
      </c>
      <c r="L197" s="5" t="s">
        <v>203</v>
      </c>
      <c r="M197" s="5" t="s">
        <v>203</v>
      </c>
      <c r="N197" s="5" t="s">
        <v>203</v>
      </c>
      <c r="O197" s="5" t="s">
        <v>203</v>
      </c>
      <c r="P197" s="5" t="s">
        <v>203</v>
      </c>
      <c r="Q197" s="5" t="s">
        <v>203</v>
      </c>
      <c r="R197" s="5" t="s">
        <v>203</v>
      </c>
      <c r="S197" s="5" t="s">
        <v>203</v>
      </c>
    </row>
    <row r="198" spans="1:19" x14ac:dyDescent="0.25">
      <c r="A198" s="1" t="s">
        <v>108</v>
      </c>
      <c r="B198" s="2" t="s">
        <v>956</v>
      </c>
      <c r="C198" s="12">
        <v>37388</v>
      </c>
      <c r="D198" s="12">
        <v>37388</v>
      </c>
      <c r="E198" s="2" t="s">
        <v>967</v>
      </c>
      <c r="F198" s="6" t="s">
        <v>203</v>
      </c>
      <c r="G198" s="2" t="s">
        <v>203</v>
      </c>
      <c r="H198" s="6" t="s">
        <v>959</v>
      </c>
      <c r="I198" s="5" t="s">
        <v>203</v>
      </c>
      <c r="J198" s="5" t="s">
        <v>203</v>
      </c>
      <c r="K198" s="5" t="s">
        <v>203</v>
      </c>
      <c r="L198" s="5" t="s">
        <v>203</v>
      </c>
      <c r="M198" s="5" t="s">
        <v>203</v>
      </c>
      <c r="N198" s="5" t="s">
        <v>203</v>
      </c>
      <c r="O198" s="5" t="s">
        <v>203</v>
      </c>
      <c r="P198" s="5" t="s">
        <v>203</v>
      </c>
      <c r="Q198" s="5" t="s">
        <v>203</v>
      </c>
      <c r="R198" s="5" t="s">
        <v>203</v>
      </c>
      <c r="S198" s="5" t="s">
        <v>203</v>
      </c>
    </row>
    <row r="199" spans="1:19" x14ac:dyDescent="0.25">
      <c r="A199" s="1" t="s">
        <v>108</v>
      </c>
      <c r="B199" s="2" t="s">
        <v>956</v>
      </c>
      <c r="C199" s="12">
        <v>37388</v>
      </c>
      <c r="D199" s="12">
        <v>37388</v>
      </c>
      <c r="E199" s="2" t="s">
        <v>955</v>
      </c>
      <c r="F199" s="6" t="s">
        <v>203</v>
      </c>
      <c r="G199" s="2" t="s">
        <v>203</v>
      </c>
      <c r="H199" s="6" t="s">
        <v>960</v>
      </c>
      <c r="I199" s="5" t="s">
        <v>203</v>
      </c>
      <c r="J199" s="5" t="s">
        <v>203</v>
      </c>
      <c r="K199" s="5" t="s">
        <v>203</v>
      </c>
      <c r="L199" s="5" t="s">
        <v>203</v>
      </c>
      <c r="M199" s="5" t="s">
        <v>203</v>
      </c>
      <c r="N199" s="5" t="s">
        <v>203</v>
      </c>
      <c r="O199" s="5" t="s">
        <v>203</v>
      </c>
      <c r="P199" s="5" t="s">
        <v>203</v>
      </c>
      <c r="Q199" s="5" t="s">
        <v>203</v>
      </c>
      <c r="R199" s="5" t="s">
        <v>203</v>
      </c>
      <c r="S199" s="5" t="s">
        <v>203</v>
      </c>
    </row>
    <row r="200" spans="1:19" ht="30" x14ac:dyDescent="0.25">
      <c r="A200" s="1" t="s">
        <v>108</v>
      </c>
      <c r="B200" s="2" t="s">
        <v>956</v>
      </c>
      <c r="C200" s="12">
        <v>37388</v>
      </c>
      <c r="D200" s="12">
        <v>37388</v>
      </c>
      <c r="E200" s="13" t="s">
        <v>964</v>
      </c>
      <c r="F200" s="6" t="s">
        <v>203</v>
      </c>
      <c r="G200" s="6" t="s">
        <v>1126</v>
      </c>
      <c r="H200" s="6" t="s">
        <v>1125</v>
      </c>
      <c r="I200" s="5" t="s">
        <v>203</v>
      </c>
      <c r="J200" s="5" t="s">
        <v>203</v>
      </c>
      <c r="K200" s="5" t="s">
        <v>203</v>
      </c>
      <c r="L200" s="5" t="s">
        <v>203</v>
      </c>
      <c r="M200" s="5" t="s">
        <v>203</v>
      </c>
      <c r="N200" s="5" t="s">
        <v>203</v>
      </c>
      <c r="O200" s="5" t="s">
        <v>203</v>
      </c>
      <c r="P200" s="5" t="s">
        <v>203</v>
      </c>
      <c r="Q200" s="5" t="s">
        <v>203</v>
      </c>
      <c r="R200" s="5" t="s">
        <v>203</v>
      </c>
      <c r="S200" s="5" t="s">
        <v>203</v>
      </c>
    </row>
    <row r="201" spans="1:19" x14ac:dyDescent="0.25">
      <c r="A201" s="1" t="s">
        <v>108</v>
      </c>
      <c r="B201" s="2" t="s">
        <v>963</v>
      </c>
      <c r="C201" s="12">
        <v>37388</v>
      </c>
      <c r="D201" s="12">
        <v>37388</v>
      </c>
      <c r="E201" s="2" t="s">
        <v>953</v>
      </c>
      <c r="F201" s="6" t="s">
        <v>203</v>
      </c>
      <c r="G201" s="2" t="s">
        <v>203</v>
      </c>
      <c r="H201" s="6" t="s">
        <v>961</v>
      </c>
      <c r="I201" s="5" t="s">
        <v>203</v>
      </c>
      <c r="J201" s="5" t="s">
        <v>203</v>
      </c>
      <c r="K201" s="5" t="s">
        <v>203</v>
      </c>
      <c r="L201" s="5" t="s">
        <v>203</v>
      </c>
      <c r="M201" s="5" t="s">
        <v>203</v>
      </c>
      <c r="N201" s="5" t="s">
        <v>203</v>
      </c>
      <c r="O201" s="5" t="s">
        <v>203</v>
      </c>
      <c r="P201" s="5" t="s">
        <v>203</v>
      </c>
      <c r="Q201" s="5" t="s">
        <v>203</v>
      </c>
      <c r="R201" s="5" t="s">
        <v>203</v>
      </c>
      <c r="S201" s="5" t="s">
        <v>203</v>
      </c>
    </row>
    <row r="202" spans="1:19" x14ac:dyDescent="0.25">
      <c r="A202" s="1" t="s">
        <v>108</v>
      </c>
      <c r="B202" s="2" t="s">
        <v>963</v>
      </c>
      <c r="C202" s="12">
        <v>37388</v>
      </c>
      <c r="D202" s="12">
        <v>37388</v>
      </c>
      <c r="E202" s="2" t="s">
        <v>966</v>
      </c>
      <c r="F202" s="6" t="s">
        <v>203</v>
      </c>
      <c r="G202" s="2" t="s">
        <v>203</v>
      </c>
      <c r="H202" s="6" t="s">
        <v>962</v>
      </c>
      <c r="I202" s="5" t="s">
        <v>203</v>
      </c>
      <c r="J202" s="5" t="s">
        <v>203</v>
      </c>
      <c r="K202" s="5" t="s">
        <v>203</v>
      </c>
      <c r="L202" s="5" t="s">
        <v>203</v>
      </c>
      <c r="M202" s="5" t="s">
        <v>203</v>
      </c>
      <c r="N202" s="5" t="s">
        <v>203</v>
      </c>
      <c r="O202" s="5" t="s">
        <v>203</v>
      </c>
      <c r="P202" s="5" t="s">
        <v>203</v>
      </c>
      <c r="Q202" s="5" t="s">
        <v>203</v>
      </c>
      <c r="R202" s="5" t="s">
        <v>203</v>
      </c>
      <c r="S202" s="5" t="s">
        <v>203</v>
      </c>
    </row>
    <row r="203" spans="1:19" ht="30" x14ac:dyDescent="0.25">
      <c r="A203" s="1" t="s">
        <v>108</v>
      </c>
      <c r="B203" s="2" t="s">
        <v>963</v>
      </c>
      <c r="C203" s="12">
        <v>37388</v>
      </c>
      <c r="D203" s="12">
        <v>37388</v>
      </c>
      <c r="E203" s="13" t="s">
        <v>965</v>
      </c>
      <c r="F203" s="6" t="s">
        <v>203</v>
      </c>
      <c r="G203" s="6" t="s">
        <v>1127</v>
      </c>
      <c r="H203" s="6" t="s">
        <v>1128</v>
      </c>
      <c r="I203" s="5" t="s">
        <v>203</v>
      </c>
      <c r="J203" s="5" t="s">
        <v>203</v>
      </c>
      <c r="K203" s="5" t="s">
        <v>203</v>
      </c>
      <c r="L203" s="5" t="s">
        <v>203</v>
      </c>
      <c r="M203" s="5" t="s">
        <v>203</v>
      </c>
      <c r="N203" s="5" t="s">
        <v>203</v>
      </c>
      <c r="O203" s="5" t="s">
        <v>203</v>
      </c>
      <c r="P203" s="5" t="s">
        <v>203</v>
      </c>
      <c r="Q203" s="5" t="s">
        <v>203</v>
      </c>
      <c r="R203" s="5" t="s">
        <v>203</v>
      </c>
      <c r="S203" s="5" t="s">
        <v>203</v>
      </c>
    </row>
    <row r="204" spans="1:19" x14ac:dyDescent="0.25">
      <c r="A204" s="1" t="s">
        <v>107</v>
      </c>
      <c r="B204" s="2" t="s">
        <v>428</v>
      </c>
      <c r="C204" s="7">
        <v>37370</v>
      </c>
      <c r="D204" s="7">
        <v>37370</v>
      </c>
      <c r="E204" s="2" t="s">
        <v>465</v>
      </c>
      <c r="F204" s="6" t="s">
        <v>203</v>
      </c>
      <c r="G204" s="2" t="s">
        <v>203</v>
      </c>
      <c r="H204" s="6">
        <v>83.2</v>
      </c>
      <c r="I204" s="5" t="s">
        <v>203</v>
      </c>
      <c r="J204" s="5" t="s">
        <v>203</v>
      </c>
      <c r="K204" s="5" t="s">
        <v>203</v>
      </c>
      <c r="L204" s="5" t="s">
        <v>203</v>
      </c>
      <c r="M204" s="5" t="s">
        <v>203</v>
      </c>
      <c r="N204" s="5" t="s">
        <v>203</v>
      </c>
      <c r="O204" s="5" t="s">
        <v>203</v>
      </c>
      <c r="P204" s="5" t="s">
        <v>203</v>
      </c>
      <c r="Q204" s="5" t="s">
        <v>203</v>
      </c>
      <c r="R204" s="5" t="s">
        <v>203</v>
      </c>
      <c r="S204" s="5" t="s">
        <v>203</v>
      </c>
    </row>
    <row r="205" spans="1:19" x14ac:dyDescent="0.25">
      <c r="A205" s="1" t="s">
        <v>107</v>
      </c>
      <c r="B205" s="2" t="s">
        <v>428</v>
      </c>
      <c r="C205" s="7">
        <v>37370</v>
      </c>
      <c r="D205" s="7">
        <v>37370</v>
      </c>
      <c r="E205" s="2" t="s">
        <v>466</v>
      </c>
      <c r="F205" s="6" t="s">
        <v>203</v>
      </c>
      <c r="G205" s="2" t="s">
        <v>203</v>
      </c>
      <c r="H205" s="6">
        <v>80.7</v>
      </c>
      <c r="I205" s="5" t="s">
        <v>203</v>
      </c>
      <c r="J205" s="5" t="s">
        <v>203</v>
      </c>
      <c r="K205" s="5" t="s">
        <v>203</v>
      </c>
      <c r="L205" s="5" t="s">
        <v>203</v>
      </c>
      <c r="M205" s="5" t="s">
        <v>203</v>
      </c>
      <c r="N205" s="5" t="s">
        <v>203</v>
      </c>
      <c r="O205" s="5" t="s">
        <v>203</v>
      </c>
      <c r="P205" s="5" t="s">
        <v>203</v>
      </c>
      <c r="Q205" s="5" t="s">
        <v>203</v>
      </c>
      <c r="R205" s="5" t="s">
        <v>203</v>
      </c>
      <c r="S205" s="5" t="s">
        <v>203</v>
      </c>
    </row>
    <row r="206" spans="1:19" x14ac:dyDescent="0.25">
      <c r="A206" s="1" t="s">
        <v>107</v>
      </c>
      <c r="B206" s="2" t="s">
        <v>428</v>
      </c>
      <c r="C206" s="7">
        <v>37370</v>
      </c>
      <c r="D206" s="7">
        <v>37370</v>
      </c>
      <c r="E206" s="2" t="s">
        <v>467</v>
      </c>
      <c r="F206" s="6" t="s">
        <v>203</v>
      </c>
      <c r="G206" s="2" t="s">
        <v>203</v>
      </c>
      <c r="H206" s="6">
        <v>80.5</v>
      </c>
      <c r="I206" s="5" t="s">
        <v>203</v>
      </c>
      <c r="J206" s="5" t="s">
        <v>203</v>
      </c>
      <c r="K206" s="5" t="s">
        <v>203</v>
      </c>
      <c r="L206" s="5" t="s">
        <v>203</v>
      </c>
      <c r="M206" s="5" t="s">
        <v>203</v>
      </c>
      <c r="N206" s="5" t="s">
        <v>203</v>
      </c>
      <c r="O206" s="5" t="s">
        <v>203</v>
      </c>
      <c r="P206" s="5" t="s">
        <v>203</v>
      </c>
      <c r="Q206" s="5" t="s">
        <v>203</v>
      </c>
      <c r="R206" s="5" t="s">
        <v>203</v>
      </c>
      <c r="S206" s="5" t="s">
        <v>203</v>
      </c>
    </row>
    <row r="207" spans="1:19" x14ac:dyDescent="0.25">
      <c r="A207" s="1" t="s">
        <v>107</v>
      </c>
      <c r="B207" s="2" t="s">
        <v>428</v>
      </c>
      <c r="C207" s="7">
        <v>37370</v>
      </c>
      <c r="D207" s="7">
        <v>37370</v>
      </c>
      <c r="E207" s="2" t="s">
        <v>468</v>
      </c>
      <c r="F207" s="6" t="s">
        <v>203</v>
      </c>
      <c r="G207" s="2" t="s">
        <v>203</v>
      </c>
      <c r="H207" s="6">
        <v>79</v>
      </c>
      <c r="I207" s="5" t="s">
        <v>203</v>
      </c>
      <c r="J207" s="5" t="s">
        <v>203</v>
      </c>
      <c r="K207" s="5" t="s">
        <v>203</v>
      </c>
      <c r="L207" s="5" t="s">
        <v>203</v>
      </c>
      <c r="M207" s="5" t="s">
        <v>203</v>
      </c>
      <c r="N207" s="5" t="s">
        <v>203</v>
      </c>
      <c r="O207" s="5" t="s">
        <v>203</v>
      </c>
      <c r="P207" s="5" t="s">
        <v>203</v>
      </c>
      <c r="Q207" s="5" t="s">
        <v>203</v>
      </c>
      <c r="R207" s="5" t="s">
        <v>203</v>
      </c>
      <c r="S207" s="5" t="s">
        <v>203</v>
      </c>
    </row>
    <row r="208" spans="1:19" x14ac:dyDescent="0.25">
      <c r="A208" s="1" t="s">
        <v>107</v>
      </c>
      <c r="B208" s="2" t="s">
        <v>428</v>
      </c>
      <c r="C208" s="7">
        <v>37370</v>
      </c>
      <c r="D208" s="7">
        <v>37370</v>
      </c>
      <c r="E208" s="2" t="s">
        <v>469</v>
      </c>
      <c r="F208" s="6" t="s">
        <v>203</v>
      </c>
      <c r="G208" s="2" t="s">
        <v>203</v>
      </c>
      <c r="H208" s="6">
        <v>78.599999999999994</v>
      </c>
      <c r="I208" s="5" t="s">
        <v>203</v>
      </c>
      <c r="J208" s="5" t="s">
        <v>203</v>
      </c>
      <c r="K208" s="5" t="s">
        <v>203</v>
      </c>
      <c r="L208" s="5" t="s">
        <v>203</v>
      </c>
      <c r="M208" s="5" t="s">
        <v>203</v>
      </c>
      <c r="N208" s="5" t="s">
        <v>203</v>
      </c>
      <c r="O208" s="5" t="s">
        <v>203</v>
      </c>
      <c r="P208" s="5" t="s">
        <v>203</v>
      </c>
      <c r="Q208" s="5" t="s">
        <v>203</v>
      </c>
      <c r="R208" s="5" t="s">
        <v>203</v>
      </c>
      <c r="S208" s="5" t="s">
        <v>203</v>
      </c>
    </row>
    <row r="209" spans="1:19" x14ac:dyDescent="0.25">
      <c r="A209" s="1" t="s">
        <v>107</v>
      </c>
      <c r="B209" s="2" t="s">
        <v>428</v>
      </c>
      <c r="C209" s="7">
        <v>37370</v>
      </c>
      <c r="D209" s="7">
        <v>37370</v>
      </c>
      <c r="E209" s="2" t="s">
        <v>472</v>
      </c>
      <c r="F209" s="6" t="s">
        <v>203</v>
      </c>
      <c r="G209" s="2" t="s">
        <v>203</v>
      </c>
      <c r="H209" s="6">
        <v>76.5</v>
      </c>
      <c r="I209" s="5" t="s">
        <v>203</v>
      </c>
      <c r="J209" s="5" t="s">
        <v>203</v>
      </c>
      <c r="K209" s="5" t="s">
        <v>203</v>
      </c>
      <c r="L209" s="5" t="s">
        <v>203</v>
      </c>
      <c r="M209" s="5" t="s">
        <v>203</v>
      </c>
      <c r="N209" s="5" t="s">
        <v>203</v>
      </c>
      <c r="O209" s="5" t="s">
        <v>203</v>
      </c>
      <c r="P209" s="5" t="s">
        <v>203</v>
      </c>
      <c r="Q209" s="5" t="s">
        <v>203</v>
      </c>
      <c r="R209" s="5" t="s">
        <v>203</v>
      </c>
      <c r="S209" s="5" t="s">
        <v>203</v>
      </c>
    </row>
    <row r="210" spans="1:19" x14ac:dyDescent="0.25">
      <c r="A210" s="1" t="s">
        <v>107</v>
      </c>
      <c r="B210" s="2" t="s">
        <v>428</v>
      </c>
      <c r="C210" s="7">
        <v>37370</v>
      </c>
      <c r="D210" s="7">
        <v>37370</v>
      </c>
      <c r="E210" s="2" t="s">
        <v>470</v>
      </c>
      <c r="F210" s="6" t="s">
        <v>203</v>
      </c>
      <c r="G210" s="2" t="s">
        <v>203</v>
      </c>
      <c r="H210" s="6">
        <v>78.5</v>
      </c>
      <c r="I210" s="5" t="s">
        <v>203</v>
      </c>
      <c r="J210" s="5" t="s">
        <v>203</v>
      </c>
      <c r="K210" s="5" t="s">
        <v>203</v>
      </c>
      <c r="L210" s="5" t="s">
        <v>203</v>
      </c>
      <c r="M210" s="5" t="s">
        <v>203</v>
      </c>
      <c r="N210" s="5" t="s">
        <v>203</v>
      </c>
      <c r="O210" s="5" t="s">
        <v>203</v>
      </c>
      <c r="P210" s="5" t="s">
        <v>203</v>
      </c>
      <c r="Q210" s="5" t="s">
        <v>203</v>
      </c>
      <c r="R210" s="5" t="s">
        <v>203</v>
      </c>
      <c r="S210" s="5" t="s">
        <v>203</v>
      </c>
    </row>
    <row r="211" spans="1:19" x14ac:dyDescent="0.25">
      <c r="A211" s="1" t="s">
        <v>107</v>
      </c>
      <c r="B211" s="2" t="s">
        <v>428</v>
      </c>
      <c r="C211" s="7">
        <v>37370</v>
      </c>
      <c r="D211" s="7">
        <v>37370</v>
      </c>
      <c r="E211" s="2" t="s">
        <v>471</v>
      </c>
      <c r="F211" s="6" t="s">
        <v>203</v>
      </c>
      <c r="G211" s="2" t="s">
        <v>203</v>
      </c>
      <c r="H211" s="6">
        <v>76.3</v>
      </c>
      <c r="I211" s="5" t="s">
        <v>203</v>
      </c>
      <c r="J211" s="5" t="s">
        <v>203</v>
      </c>
      <c r="K211" s="5" t="s">
        <v>203</v>
      </c>
      <c r="L211" s="5" t="s">
        <v>203</v>
      </c>
      <c r="M211" s="5" t="s">
        <v>203</v>
      </c>
      <c r="N211" s="5" t="s">
        <v>203</v>
      </c>
      <c r="O211" s="5" t="s">
        <v>203</v>
      </c>
      <c r="P211" s="5" t="s">
        <v>203</v>
      </c>
      <c r="Q211" s="5" t="s">
        <v>203</v>
      </c>
      <c r="R211" s="5" t="s">
        <v>203</v>
      </c>
      <c r="S211" s="5" t="s">
        <v>203</v>
      </c>
    </row>
    <row r="212" spans="1:19" x14ac:dyDescent="0.25">
      <c r="A212" s="1" t="s">
        <v>106</v>
      </c>
      <c r="B212" s="2" t="s">
        <v>1166</v>
      </c>
      <c r="C212" s="12" t="s">
        <v>1192</v>
      </c>
      <c r="D212" s="12" t="s">
        <v>1192</v>
      </c>
      <c r="E212" s="21" t="s">
        <v>1449</v>
      </c>
      <c r="F212" s="6" t="s">
        <v>203</v>
      </c>
      <c r="G212" s="6">
        <v>70</v>
      </c>
      <c r="H212" s="6">
        <v>74</v>
      </c>
      <c r="I212" s="5" t="s">
        <v>203</v>
      </c>
      <c r="J212" s="5" t="s">
        <v>203</v>
      </c>
      <c r="K212" s="5" t="s">
        <v>203</v>
      </c>
      <c r="L212" s="5" t="s">
        <v>203</v>
      </c>
      <c r="M212" s="5" t="s">
        <v>203</v>
      </c>
      <c r="N212" s="5" t="s">
        <v>203</v>
      </c>
      <c r="O212" s="5" t="s">
        <v>203</v>
      </c>
      <c r="P212" s="5" t="s">
        <v>203</v>
      </c>
      <c r="Q212" s="5" t="s">
        <v>203</v>
      </c>
      <c r="R212" s="5" t="s">
        <v>203</v>
      </c>
      <c r="S212" s="5" t="s">
        <v>203</v>
      </c>
    </row>
    <row r="213" spans="1:19" x14ac:dyDescent="0.25">
      <c r="A213" s="1" t="s">
        <v>106</v>
      </c>
      <c r="B213" s="2" t="s">
        <v>1167</v>
      </c>
      <c r="C213" s="12" t="s">
        <v>1192</v>
      </c>
      <c r="D213" s="12" t="s">
        <v>1192</v>
      </c>
      <c r="E213" s="21" t="s">
        <v>1449</v>
      </c>
      <c r="F213" s="6" t="s">
        <v>203</v>
      </c>
      <c r="G213" s="6" t="s">
        <v>203</v>
      </c>
      <c r="H213" s="6">
        <v>93</v>
      </c>
      <c r="I213" s="5" t="s">
        <v>203</v>
      </c>
      <c r="J213" s="5" t="s">
        <v>203</v>
      </c>
      <c r="K213" s="5" t="s">
        <v>203</v>
      </c>
      <c r="L213" s="5" t="s">
        <v>203</v>
      </c>
      <c r="M213" s="5" t="s">
        <v>203</v>
      </c>
      <c r="N213" s="5" t="s">
        <v>203</v>
      </c>
      <c r="O213" s="5" t="s">
        <v>203</v>
      </c>
      <c r="P213" s="5" t="s">
        <v>203</v>
      </c>
      <c r="Q213" s="5" t="s">
        <v>203</v>
      </c>
      <c r="R213" s="5" t="s">
        <v>203</v>
      </c>
      <c r="S213" s="5" t="s">
        <v>203</v>
      </c>
    </row>
    <row r="214" spans="1:19" x14ac:dyDescent="0.25">
      <c r="A214" s="1" t="s">
        <v>106</v>
      </c>
      <c r="B214" s="2" t="s">
        <v>1168</v>
      </c>
      <c r="C214" s="12" t="s">
        <v>1192</v>
      </c>
      <c r="D214" s="12" t="s">
        <v>1192</v>
      </c>
      <c r="E214" s="21" t="s">
        <v>1449</v>
      </c>
      <c r="F214" s="6" t="s">
        <v>203</v>
      </c>
      <c r="G214" s="6">
        <v>104</v>
      </c>
      <c r="H214" s="6">
        <v>111</v>
      </c>
      <c r="I214" s="5" t="s">
        <v>203</v>
      </c>
      <c r="J214" s="5" t="s">
        <v>203</v>
      </c>
      <c r="K214" s="5" t="s">
        <v>203</v>
      </c>
      <c r="L214" s="5" t="s">
        <v>203</v>
      </c>
      <c r="M214" s="5" t="s">
        <v>203</v>
      </c>
      <c r="N214" s="5" t="s">
        <v>203</v>
      </c>
      <c r="O214" s="5" t="s">
        <v>203</v>
      </c>
      <c r="P214" s="5" t="s">
        <v>203</v>
      </c>
      <c r="Q214" s="5" t="s">
        <v>203</v>
      </c>
      <c r="R214" s="5" t="s">
        <v>203</v>
      </c>
      <c r="S214" s="5" t="s">
        <v>203</v>
      </c>
    </row>
    <row r="215" spans="1:19" x14ac:dyDescent="0.25">
      <c r="A215" s="1" t="s">
        <v>106</v>
      </c>
      <c r="B215" s="2" t="s">
        <v>1169</v>
      </c>
      <c r="C215" s="12" t="s">
        <v>1192</v>
      </c>
      <c r="D215" s="12" t="s">
        <v>1192</v>
      </c>
      <c r="E215" s="21" t="s">
        <v>1449</v>
      </c>
      <c r="F215" s="6" t="s">
        <v>203</v>
      </c>
      <c r="G215" s="6">
        <v>77</v>
      </c>
      <c r="H215" s="6">
        <v>88</v>
      </c>
      <c r="I215" s="5" t="s">
        <v>203</v>
      </c>
      <c r="J215" s="5" t="s">
        <v>203</v>
      </c>
      <c r="K215" s="5" t="s">
        <v>203</v>
      </c>
      <c r="L215" s="5" t="s">
        <v>203</v>
      </c>
      <c r="M215" s="5" t="s">
        <v>203</v>
      </c>
      <c r="N215" s="5" t="s">
        <v>203</v>
      </c>
      <c r="O215" s="5" t="s">
        <v>203</v>
      </c>
      <c r="P215" s="5" t="s">
        <v>203</v>
      </c>
      <c r="Q215" s="5" t="s">
        <v>203</v>
      </c>
      <c r="R215" s="5" t="s">
        <v>203</v>
      </c>
      <c r="S215" s="5" t="s">
        <v>203</v>
      </c>
    </row>
    <row r="216" spans="1:19" x14ac:dyDescent="0.25">
      <c r="A216" s="1" t="s">
        <v>106</v>
      </c>
      <c r="B216" s="2" t="s">
        <v>1170</v>
      </c>
      <c r="C216" s="12" t="s">
        <v>1192</v>
      </c>
      <c r="D216" s="12" t="s">
        <v>1192</v>
      </c>
      <c r="E216" s="21" t="s">
        <v>1449</v>
      </c>
      <c r="F216" s="6" t="s">
        <v>203</v>
      </c>
      <c r="G216" s="6" t="s">
        <v>203</v>
      </c>
      <c r="H216" s="6">
        <v>93</v>
      </c>
      <c r="I216" s="5" t="s">
        <v>203</v>
      </c>
      <c r="J216" s="5" t="s">
        <v>203</v>
      </c>
      <c r="K216" s="5" t="s">
        <v>203</v>
      </c>
      <c r="L216" s="5" t="s">
        <v>203</v>
      </c>
      <c r="M216" s="5" t="s">
        <v>203</v>
      </c>
      <c r="N216" s="5" t="s">
        <v>203</v>
      </c>
      <c r="O216" s="5" t="s">
        <v>203</v>
      </c>
      <c r="P216" s="5" t="s">
        <v>203</v>
      </c>
      <c r="Q216" s="5" t="s">
        <v>203</v>
      </c>
      <c r="R216" s="5" t="s">
        <v>203</v>
      </c>
      <c r="S216" s="5" t="s">
        <v>203</v>
      </c>
    </row>
    <row r="217" spans="1:19" x14ac:dyDescent="0.25">
      <c r="A217" s="1" t="s">
        <v>106</v>
      </c>
      <c r="B217" s="2" t="s">
        <v>1171</v>
      </c>
      <c r="C217" s="12" t="s">
        <v>1192</v>
      </c>
      <c r="D217" s="12" t="s">
        <v>1192</v>
      </c>
      <c r="E217" s="21" t="s">
        <v>1449</v>
      </c>
      <c r="F217" s="6" t="s">
        <v>203</v>
      </c>
      <c r="G217" s="6">
        <v>103</v>
      </c>
      <c r="H217" s="6">
        <v>107</v>
      </c>
      <c r="I217" s="5" t="s">
        <v>203</v>
      </c>
      <c r="J217" s="5" t="s">
        <v>203</v>
      </c>
      <c r="K217" s="5" t="s">
        <v>203</v>
      </c>
      <c r="L217" s="5" t="s">
        <v>203</v>
      </c>
      <c r="M217" s="5" t="s">
        <v>203</v>
      </c>
      <c r="N217" s="5" t="s">
        <v>203</v>
      </c>
      <c r="O217" s="5" t="s">
        <v>203</v>
      </c>
      <c r="P217" s="5" t="s">
        <v>203</v>
      </c>
      <c r="Q217" s="5" t="s">
        <v>203</v>
      </c>
      <c r="R217" s="5" t="s">
        <v>203</v>
      </c>
      <c r="S217" s="5" t="s">
        <v>203</v>
      </c>
    </row>
    <row r="218" spans="1:19" x14ac:dyDescent="0.25">
      <c r="A218" s="1" t="s">
        <v>106</v>
      </c>
      <c r="B218" s="2" t="s">
        <v>1172</v>
      </c>
      <c r="C218" s="12" t="s">
        <v>1192</v>
      </c>
      <c r="D218" s="12" t="s">
        <v>1192</v>
      </c>
      <c r="E218" s="21" t="s">
        <v>1449</v>
      </c>
      <c r="F218" s="6" t="s">
        <v>203</v>
      </c>
      <c r="G218" s="6">
        <v>77</v>
      </c>
      <c r="H218" s="6">
        <v>88</v>
      </c>
      <c r="I218" s="5" t="s">
        <v>203</v>
      </c>
      <c r="J218" s="5" t="s">
        <v>203</v>
      </c>
      <c r="K218" s="5" t="s">
        <v>203</v>
      </c>
      <c r="L218" s="5" t="s">
        <v>203</v>
      </c>
      <c r="M218" s="5" t="s">
        <v>203</v>
      </c>
      <c r="N218" s="5" t="s">
        <v>203</v>
      </c>
      <c r="O218" s="5" t="s">
        <v>203</v>
      </c>
      <c r="P218" s="5" t="s">
        <v>203</v>
      </c>
      <c r="Q218" s="5" t="s">
        <v>203</v>
      </c>
      <c r="R218" s="5" t="s">
        <v>203</v>
      </c>
      <c r="S218" s="5" t="s">
        <v>203</v>
      </c>
    </row>
    <row r="219" spans="1:19" x14ac:dyDescent="0.25">
      <c r="A219" s="1" t="s">
        <v>106</v>
      </c>
      <c r="B219" s="2" t="s">
        <v>1173</v>
      </c>
      <c r="C219" s="12" t="s">
        <v>1192</v>
      </c>
      <c r="D219" s="12" t="s">
        <v>1192</v>
      </c>
      <c r="E219" s="21" t="s">
        <v>1449</v>
      </c>
      <c r="F219" s="6" t="s">
        <v>203</v>
      </c>
      <c r="G219" s="6" t="s">
        <v>203</v>
      </c>
      <c r="H219" s="6">
        <v>94</v>
      </c>
      <c r="I219" s="5" t="s">
        <v>203</v>
      </c>
      <c r="J219" s="5" t="s">
        <v>203</v>
      </c>
      <c r="K219" s="5" t="s">
        <v>203</v>
      </c>
      <c r="L219" s="5" t="s">
        <v>203</v>
      </c>
      <c r="M219" s="5" t="s">
        <v>203</v>
      </c>
      <c r="N219" s="5" t="s">
        <v>203</v>
      </c>
      <c r="O219" s="5" t="s">
        <v>203</v>
      </c>
      <c r="P219" s="5" t="s">
        <v>203</v>
      </c>
      <c r="Q219" s="5" t="s">
        <v>203</v>
      </c>
      <c r="R219" s="5" t="s">
        <v>203</v>
      </c>
      <c r="S219" s="5" t="s">
        <v>203</v>
      </c>
    </row>
    <row r="220" spans="1:19" x14ac:dyDescent="0.25">
      <c r="A220" s="1" t="s">
        <v>106</v>
      </c>
      <c r="B220" s="2" t="s">
        <v>1174</v>
      </c>
      <c r="C220" s="12" t="s">
        <v>1192</v>
      </c>
      <c r="D220" s="12" t="s">
        <v>1192</v>
      </c>
      <c r="E220" s="21" t="s">
        <v>1449</v>
      </c>
      <c r="F220" s="6" t="s">
        <v>203</v>
      </c>
      <c r="G220" s="6">
        <v>98</v>
      </c>
      <c r="H220" s="6">
        <v>100</v>
      </c>
      <c r="I220" s="5" t="s">
        <v>203</v>
      </c>
      <c r="J220" s="5" t="s">
        <v>203</v>
      </c>
      <c r="K220" s="5" t="s">
        <v>203</v>
      </c>
      <c r="L220" s="5" t="s">
        <v>203</v>
      </c>
      <c r="M220" s="5" t="s">
        <v>203</v>
      </c>
      <c r="N220" s="5" t="s">
        <v>203</v>
      </c>
      <c r="O220" s="5" t="s">
        <v>203</v>
      </c>
      <c r="P220" s="5" t="s">
        <v>203</v>
      </c>
      <c r="Q220" s="5" t="s">
        <v>203</v>
      </c>
      <c r="R220" s="5" t="s">
        <v>203</v>
      </c>
      <c r="S220" s="5" t="s">
        <v>203</v>
      </c>
    </row>
    <row r="221" spans="1:19" x14ac:dyDescent="0.25">
      <c r="A221" s="1" t="s">
        <v>106</v>
      </c>
      <c r="B221" s="2" t="s">
        <v>1175</v>
      </c>
      <c r="C221" s="12" t="s">
        <v>1192</v>
      </c>
      <c r="D221" s="12" t="s">
        <v>1192</v>
      </c>
      <c r="E221" s="21" t="s">
        <v>1449</v>
      </c>
      <c r="F221" s="6" t="s">
        <v>203</v>
      </c>
      <c r="G221" s="6">
        <v>100</v>
      </c>
      <c r="H221" s="6">
        <v>102</v>
      </c>
      <c r="I221" s="5" t="s">
        <v>203</v>
      </c>
      <c r="J221" s="5" t="s">
        <v>203</v>
      </c>
      <c r="K221" s="5" t="s">
        <v>203</v>
      </c>
      <c r="L221" s="5" t="s">
        <v>203</v>
      </c>
      <c r="M221" s="5" t="s">
        <v>203</v>
      </c>
      <c r="N221" s="5" t="s">
        <v>203</v>
      </c>
      <c r="O221" s="5" t="s">
        <v>203</v>
      </c>
      <c r="P221" s="5" t="s">
        <v>203</v>
      </c>
      <c r="Q221" s="5" t="s">
        <v>203</v>
      </c>
      <c r="R221" s="5" t="s">
        <v>203</v>
      </c>
      <c r="S221" s="5" t="s">
        <v>203</v>
      </c>
    </row>
    <row r="222" spans="1:19" x14ac:dyDescent="0.25">
      <c r="A222" s="1" t="s">
        <v>106</v>
      </c>
      <c r="B222" s="2" t="s">
        <v>1176</v>
      </c>
      <c r="C222" s="12" t="s">
        <v>1192</v>
      </c>
      <c r="D222" s="12" t="s">
        <v>1192</v>
      </c>
      <c r="E222" s="21" t="s">
        <v>1449</v>
      </c>
      <c r="F222" s="6" t="s">
        <v>203</v>
      </c>
      <c r="G222" s="6">
        <v>98</v>
      </c>
      <c r="H222" s="6">
        <v>99</v>
      </c>
      <c r="I222" s="5" t="s">
        <v>203</v>
      </c>
      <c r="J222" s="5" t="s">
        <v>203</v>
      </c>
      <c r="K222" s="5" t="s">
        <v>203</v>
      </c>
      <c r="L222" s="5" t="s">
        <v>203</v>
      </c>
      <c r="M222" s="5" t="s">
        <v>203</v>
      </c>
      <c r="N222" s="5" t="s">
        <v>203</v>
      </c>
      <c r="O222" s="5" t="s">
        <v>203</v>
      </c>
      <c r="P222" s="5" t="s">
        <v>203</v>
      </c>
      <c r="Q222" s="5" t="s">
        <v>203</v>
      </c>
      <c r="R222" s="5" t="s">
        <v>203</v>
      </c>
      <c r="S222" s="5" t="s">
        <v>203</v>
      </c>
    </row>
    <row r="223" spans="1:19" x14ac:dyDescent="0.25">
      <c r="A223" s="1" t="s">
        <v>106</v>
      </c>
      <c r="B223" s="2" t="s">
        <v>1177</v>
      </c>
      <c r="C223" s="12" t="s">
        <v>1192</v>
      </c>
      <c r="D223" s="12" t="s">
        <v>1192</v>
      </c>
      <c r="E223" s="21" t="s">
        <v>1449</v>
      </c>
      <c r="F223" s="6" t="s">
        <v>203</v>
      </c>
      <c r="G223" s="6">
        <v>98</v>
      </c>
      <c r="H223" s="6">
        <v>99</v>
      </c>
      <c r="I223" s="5" t="s">
        <v>203</v>
      </c>
      <c r="J223" s="5" t="s">
        <v>203</v>
      </c>
      <c r="K223" s="5" t="s">
        <v>203</v>
      </c>
      <c r="L223" s="5" t="s">
        <v>203</v>
      </c>
      <c r="M223" s="5" t="s">
        <v>203</v>
      </c>
      <c r="N223" s="5" t="s">
        <v>203</v>
      </c>
      <c r="O223" s="5" t="s">
        <v>203</v>
      </c>
      <c r="P223" s="5" t="s">
        <v>203</v>
      </c>
      <c r="Q223" s="5" t="s">
        <v>203</v>
      </c>
      <c r="R223" s="5" t="s">
        <v>203</v>
      </c>
      <c r="S223" s="5" t="s">
        <v>203</v>
      </c>
    </row>
    <row r="224" spans="1:19" x14ac:dyDescent="0.25">
      <c r="A224" s="1" t="s">
        <v>106</v>
      </c>
      <c r="B224" s="2" t="s">
        <v>1180</v>
      </c>
      <c r="C224" s="12" t="s">
        <v>1192</v>
      </c>
      <c r="D224" s="12" t="s">
        <v>1192</v>
      </c>
      <c r="E224" s="21" t="s">
        <v>1449</v>
      </c>
      <c r="F224" s="6" t="s">
        <v>203</v>
      </c>
      <c r="G224" s="6">
        <v>94</v>
      </c>
      <c r="H224" s="6">
        <v>97</v>
      </c>
      <c r="I224" s="5" t="s">
        <v>203</v>
      </c>
      <c r="J224" s="5" t="s">
        <v>203</v>
      </c>
      <c r="K224" s="5" t="s">
        <v>203</v>
      </c>
      <c r="L224" s="5" t="s">
        <v>203</v>
      </c>
      <c r="M224" s="5" t="s">
        <v>203</v>
      </c>
      <c r="N224" s="5" t="s">
        <v>203</v>
      </c>
      <c r="O224" s="5" t="s">
        <v>203</v>
      </c>
      <c r="P224" s="5" t="s">
        <v>203</v>
      </c>
      <c r="Q224" s="5" t="s">
        <v>203</v>
      </c>
      <c r="R224" s="5" t="s">
        <v>203</v>
      </c>
      <c r="S224" s="5" t="s">
        <v>203</v>
      </c>
    </row>
    <row r="225" spans="1:19" x14ac:dyDescent="0.25">
      <c r="A225" s="1" t="s">
        <v>106</v>
      </c>
      <c r="B225" s="2" t="s">
        <v>1178</v>
      </c>
      <c r="C225" s="12" t="s">
        <v>1192</v>
      </c>
      <c r="D225" s="12" t="s">
        <v>1192</v>
      </c>
      <c r="E225" s="21" t="s">
        <v>1449</v>
      </c>
      <c r="F225" s="6" t="s">
        <v>203</v>
      </c>
      <c r="G225" s="6" t="s">
        <v>203</v>
      </c>
      <c r="H225" s="6">
        <v>110</v>
      </c>
      <c r="I225" s="5" t="s">
        <v>203</v>
      </c>
      <c r="J225" s="5" t="s">
        <v>203</v>
      </c>
      <c r="K225" s="5" t="s">
        <v>203</v>
      </c>
      <c r="L225" s="5" t="s">
        <v>203</v>
      </c>
      <c r="M225" s="5" t="s">
        <v>203</v>
      </c>
      <c r="N225" s="5" t="s">
        <v>203</v>
      </c>
      <c r="O225" s="5" t="s">
        <v>203</v>
      </c>
      <c r="P225" s="5" t="s">
        <v>203</v>
      </c>
      <c r="Q225" s="5" t="s">
        <v>203</v>
      </c>
      <c r="R225" s="5" t="s">
        <v>203</v>
      </c>
      <c r="S225" s="5" t="s">
        <v>203</v>
      </c>
    </row>
    <row r="226" spans="1:19" x14ac:dyDescent="0.25">
      <c r="A226" s="1" t="s">
        <v>106</v>
      </c>
      <c r="B226" s="2" t="s">
        <v>1179</v>
      </c>
      <c r="C226" s="12" t="s">
        <v>1192</v>
      </c>
      <c r="D226" s="12" t="s">
        <v>1192</v>
      </c>
      <c r="E226" s="21" t="s">
        <v>1449</v>
      </c>
      <c r="F226" s="6" t="s">
        <v>203</v>
      </c>
      <c r="G226" s="6">
        <v>89</v>
      </c>
      <c r="H226" s="6">
        <v>92</v>
      </c>
      <c r="I226" s="5" t="s">
        <v>203</v>
      </c>
      <c r="J226" s="5" t="s">
        <v>203</v>
      </c>
      <c r="K226" s="5" t="s">
        <v>203</v>
      </c>
      <c r="L226" s="5" t="s">
        <v>203</v>
      </c>
      <c r="M226" s="5" t="s">
        <v>203</v>
      </c>
      <c r="N226" s="5" t="s">
        <v>203</v>
      </c>
      <c r="O226" s="5" t="s">
        <v>203</v>
      </c>
      <c r="P226" s="5" t="s">
        <v>203</v>
      </c>
      <c r="Q226" s="5" t="s">
        <v>203</v>
      </c>
      <c r="R226" s="5" t="s">
        <v>203</v>
      </c>
      <c r="S226" s="5" t="s">
        <v>203</v>
      </c>
    </row>
    <row r="227" spans="1:19" x14ac:dyDescent="0.25">
      <c r="A227" s="1" t="s">
        <v>106</v>
      </c>
      <c r="B227" s="5" t="s">
        <v>1181</v>
      </c>
      <c r="C227" s="12" t="s">
        <v>1192</v>
      </c>
      <c r="D227" s="12" t="s">
        <v>1192</v>
      </c>
      <c r="E227" s="21" t="s">
        <v>1450</v>
      </c>
      <c r="F227" s="6" t="s">
        <v>203</v>
      </c>
      <c r="G227" s="5" t="s">
        <v>203</v>
      </c>
      <c r="H227" s="5">
        <v>91</v>
      </c>
      <c r="I227" s="5" t="s">
        <v>203</v>
      </c>
      <c r="J227" s="5" t="s">
        <v>203</v>
      </c>
      <c r="K227" s="5" t="s">
        <v>203</v>
      </c>
      <c r="L227" s="5" t="s">
        <v>203</v>
      </c>
      <c r="M227" s="5" t="s">
        <v>203</v>
      </c>
      <c r="N227" s="5" t="s">
        <v>203</v>
      </c>
      <c r="O227" s="5" t="s">
        <v>203</v>
      </c>
      <c r="P227" s="5" t="s">
        <v>203</v>
      </c>
      <c r="Q227" s="5" t="s">
        <v>203</v>
      </c>
      <c r="R227" s="5" t="s">
        <v>203</v>
      </c>
      <c r="S227" s="5" t="s">
        <v>203</v>
      </c>
    </row>
    <row r="228" spans="1:19" x14ac:dyDescent="0.25">
      <c r="A228" s="1" t="s">
        <v>106</v>
      </c>
      <c r="B228" s="2" t="s">
        <v>1344</v>
      </c>
      <c r="C228" s="12" t="s">
        <v>1192</v>
      </c>
      <c r="D228" s="12" t="s">
        <v>1192</v>
      </c>
      <c r="E228" s="21" t="s">
        <v>1450</v>
      </c>
      <c r="F228" s="6" t="s">
        <v>203</v>
      </c>
      <c r="G228" s="6" t="s">
        <v>203</v>
      </c>
      <c r="H228" s="6">
        <v>105</v>
      </c>
      <c r="I228" s="5" t="s">
        <v>203</v>
      </c>
      <c r="J228" s="5" t="s">
        <v>203</v>
      </c>
      <c r="K228" s="5" t="s">
        <v>203</v>
      </c>
      <c r="L228" s="5" t="s">
        <v>203</v>
      </c>
      <c r="M228" s="5" t="s">
        <v>203</v>
      </c>
      <c r="N228" s="5" t="s">
        <v>203</v>
      </c>
      <c r="O228" s="5" t="s">
        <v>203</v>
      </c>
      <c r="P228" s="5" t="s">
        <v>203</v>
      </c>
      <c r="Q228" s="5" t="s">
        <v>203</v>
      </c>
      <c r="R228" s="5" t="s">
        <v>203</v>
      </c>
      <c r="S228" s="5" t="s">
        <v>203</v>
      </c>
    </row>
    <row r="229" spans="1:19" x14ac:dyDescent="0.25">
      <c r="A229" s="1" t="s">
        <v>106</v>
      </c>
      <c r="B229" s="2" t="s">
        <v>1182</v>
      </c>
      <c r="C229" s="12" t="s">
        <v>1192</v>
      </c>
      <c r="D229" s="12" t="s">
        <v>1192</v>
      </c>
      <c r="E229" s="21" t="s">
        <v>1450</v>
      </c>
      <c r="F229" s="6" t="s">
        <v>203</v>
      </c>
      <c r="G229" s="6">
        <v>98</v>
      </c>
      <c r="H229" s="6">
        <v>107</v>
      </c>
      <c r="I229" s="5" t="s">
        <v>203</v>
      </c>
      <c r="J229" s="5" t="s">
        <v>203</v>
      </c>
      <c r="K229" s="5" t="s">
        <v>203</v>
      </c>
      <c r="L229" s="5" t="s">
        <v>203</v>
      </c>
      <c r="M229" s="5" t="s">
        <v>203</v>
      </c>
      <c r="N229" s="5" t="s">
        <v>203</v>
      </c>
      <c r="O229" s="5" t="s">
        <v>203</v>
      </c>
      <c r="P229" s="5" t="s">
        <v>203</v>
      </c>
      <c r="Q229" s="5" t="s">
        <v>203</v>
      </c>
      <c r="R229" s="5" t="s">
        <v>203</v>
      </c>
      <c r="S229" s="5" t="s">
        <v>203</v>
      </c>
    </row>
    <row r="230" spans="1:19" x14ac:dyDescent="0.25">
      <c r="A230" s="1" t="s">
        <v>106</v>
      </c>
      <c r="B230" s="2" t="s">
        <v>1187</v>
      </c>
      <c r="C230" s="12" t="s">
        <v>1192</v>
      </c>
      <c r="D230" s="12" t="s">
        <v>1192</v>
      </c>
      <c r="E230" s="21" t="s">
        <v>1450</v>
      </c>
      <c r="F230" s="6" t="s">
        <v>203</v>
      </c>
      <c r="G230" s="6" t="s">
        <v>203</v>
      </c>
      <c r="H230" s="6">
        <v>95</v>
      </c>
      <c r="I230" s="5" t="s">
        <v>203</v>
      </c>
      <c r="J230" s="5" t="s">
        <v>203</v>
      </c>
      <c r="K230" s="5" t="s">
        <v>203</v>
      </c>
      <c r="L230" s="5" t="s">
        <v>203</v>
      </c>
      <c r="M230" s="5" t="s">
        <v>203</v>
      </c>
      <c r="N230" s="5" t="s">
        <v>203</v>
      </c>
      <c r="O230" s="5" t="s">
        <v>203</v>
      </c>
      <c r="P230" s="5" t="s">
        <v>203</v>
      </c>
      <c r="Q230" s="5" t="s">
        <v>203</v>
      </c>
      <c r="R230" s="5" t="s">
        <v>203</v>
      </c>
      <c r="S230" s="5" t="s">
        <v>203</v>
      </c>
    </row>
    <row r="231" spans="1:19" x14ac:dyDescent="0.25">
      <c r="A231" s="1" t="s">
        <v>106</v>
      </c>
      <c r="B231" s="2" t="s">
        <v>1188</v>
      </c>
      <c r="C231" s="12" t="s">
        <v>1192</v>
      </c>
      <c r="D231" s="12" t="s">
        <v>1192</v>
      </c>
      <c r="E231" s="21" t="s">
        <v>1450</v>
      </c>
      <c r="F231" s="6" t="s">
        <v>203</v>
      </c>
      <c r="G231" s="6" t="s">
        <v>203</v>
      </c>
      <c r="H231" s="6">
        <v>98</v>
      </c>
      <c r="I231" s="5" t="s">
        <v>203</v>
      </c>
      <c r="J231" s="5" t="s">
        <v>203</v>
      </c>
      <c r="K231" s="5" t="s">
        <v>203</v>
      </c>
      <c r="L231" s="5" t="s">
        <v>203</v>
      </c>
      <c r="M231" s="5" t="s">
        <v>203</v>
      </c>
      <c r="N231" s="5" t="s">
        <v>203</v>
      </c>
      <c r="O231" s="5" t="s">
        <v>203</v>
      </c>
      <c r="P231" s="5" t="s">
        <v>203</v>
      </c>
      <c r="Q231" s="5" t="s">
        <v>203</v>
      </c>
      <c r="R231" s="5" t="s">
        <v>203</v>
      </c>
      <c r="S231" s="5" t="s">
        <v>203</v>
      </c>
    </row>
    <row r="232" spans="1:19" x14ac:dyDescent="0.25">
      <c r="A232" s="1" t="s">
        <v>106</v>
      </c>
      <c r="B232" s="2" t="s">
        <v>1189</v>
      </c>
      <c r="C232" s="12" t="s">
        <v>1192</v>
      </c>
      <c r="D232" s="12" t="s">
        <v>1192</v>
      </c>
      <c r="E232" s="21" t="s">
        <v>1450</v>
      </c>
      <c r="F232" s="6" t="s">
        <v>203</v>
      </c>
      <c r="G232" s="6" t="s">
        <v>203</v>
      </c>
      <c r="H232" s="6">
        <v>93</v>
      </c>
      <c r="I232" s="5" t="s">
        <v>203</v>
      </c>
      <c r="J232" s="5" t="s">
        <v>203</v>
      </c>
      <c r="K232" s="5" t="s">
        <v>203</v>
      </c>
      <c r="L232" s="5" t="s">
        <v>203</v>
      </c>
      <c r="M232" s="5" t="s">
        <v>203</v>
      </c>
      <c r="N232" s="5" t="s">
        <v>203</v>
      </c>
      <c r="O232" s="5" t="s">
        <v>203</v>
      </c>
      <c r="P232" s="5" t="s">
        <v>203</v>
      </c>
      <c r="Q232" s="5" t="s">
        <v>203</v>
      </c>
      <c r="R232" s="5" t="s">
        <v>203</v>
      </c>
      <c r="S232" s="5" t="s">
        <v>203</v>
      </c>
    </row>
    <row r="233" spans="1:19" x14ac:dyDescent="0.25">
      <c r="A233" s="1" t="s">
        <v>106</v>
      </c>
      <c r="B233" s="2" t="s">
        <v>1190</v>
      </c>
      <c r="C233" s="12" t="s">
        <v>1192</v>
      </c>
      <c r="D233" s="12" t="s">
        <v>1192</v>
      </c>
      <c r="E233" s="21" t="s">
        <v>1450</v>
      </c>
      <c r="F233" s="6" t="s">
        <v>203</v>
      </c>
      <c r="G233" s="6">
        <v>88</v>
      </c>
      <c r="H233" s="6">
        <v>91</v>
      </c>
      <c r="I233" s="5" t="s">
        <v>203</v>
      </c>
      <c r="J233" s="5" t="s">
        <v>203</v>
      </c>
      <c r="K233" s="5" t="s">
        <v>203</v>
      </c>
      <c r="L233" s="5" t="s">
        <v>203</v>
      </c>
      <c r="M233" s="5" t="s">
        <v>203</v>
      </c>
      <c r="N233" s="5" t="s">
        <v>203</v>
      </c>
      <c r="O233" s="5" t="s">
        <v>203</v>
      </c>
      <c r="P233" s="5" t="s">
        <v>203</v>
      </c>
      <c r="Q233" s="5" t="s">
        <v>203</v>
      </c>
      <c r="R233" s="5" t="s">
        <v>203</v>
      </c>
      <c r="S233" s="5" t="s">
        <v>203</v>
      </c>
    </row>
    <row r="234" spans="1:19" x14ac:dyDescent="0.25">
      <c r="A234" s="1" t="s">
        <v>106</v>
      </c>
      <c r="B234" s="2" t="s">
        <v>1191</v>
      </c>
      <c r="C234" s="12" t="s">
        <v>1192</v>
      </c>
      <c r="D234" s="12" t="s">
        <v>1192</v>
      </c>
      <c r="E234" s="21" t="s">
        <v>1450</v>
      </c>
      <c r="F234" s="6" t="s">
        <v>203</v>
      </c>
      <c r="G234" s="6">
        <v>90</v>
      </c>
      <c r="H234" s="6">
        <v>94</v>
      </c>
      <c r="I234" s="5" t="s">
        <v>203</v>
      </c>
      <c r="J234" s="5" t="s">
        <v>203</v>
      </c>
      <c r="K234" s="5" t="s">
        <v>203</v>
      </c>
      <c r="L234" s="5" t="s">
        <v>203</v>
      </c>
      <c r="M234" s="5" t="s">
        <v>203</v>
      </c>
      <c r="N234" s="5" t="s">
        <v>203</v>
      </c>
      <c r="O234" s="5" t="s">
        <v>203</v>
      </c>
      <c r="P234" s="5" t="s">
        <v>203</v>
      </c>
      <c r="Q234" s="5" t="s">
        <v>203</v>
      </c>
      <c r="R234" s="5" t="s">
        <v>203</v>
      </c>
      <c r="S234" s="5" t="s">
        <v>203</v>
      </c>
    </row>
    <row r="235" spans="1:19" x14ac:dyDescent="0.25">
      <c r="A235" s="1" t="s">
        <v>106</v>
      </c>
      <c r="B235" s="2" t="s">
        <v>1183</v>
      </c>
      <c r="C235" s="12" t="s">
        <v>1192</v>
      </c>
      <c r="D235" s="12" t="s">
        <v>1192</v>
      </c>
      <c r="E235" s="21" t="s">
        <v>1450</v>
      </c>
      <c r="F235" s="6" t="s">
        <v>203</v>
      </c>
      <c r="G235" s="6" t="s">
        <v>203</v>
      </c>
      <c r="H235" s="6">
        <v>60</v>
      </c>
      <c r="I235" s="5" t="s">
        <v>203</v>
      </c>
      <c r="J235" s="5" t="s">
        <v>203</v>
      </c>
      <c r="K235" s="5" t="s">
        <v>203</v>
      </c>
      <c r="L235" s="5" t="s">
        <v>203</v>
      </c>
      <c r="M235" s="5" t="s">
        <v>203</v>
      </c>
      <c r="N235" s="5" t="s">
        <v>203</v>
      </c>
      <c r="O235" s="5" t="s">
        <v>203</v>
      </c>
      <c r="P235" s="5" t="s">
        <v>203</v>
      </c>
      <c r="Q235" s="5" t="s">
        <v>203</v>
      </c>
      <c r="R235" s="5" t="s">
        <v>203</v>
      </c>
      <c r="S235" s="5" t="s">
        <v>203</v>
      </c>
    </row>
    <row r="236" spans="1:19" x14ac:dyDescent="0.25">
      <c r="A236" s="1" t="s">
        <v>106</v>
      </c>
      <c r="B236" s="2" t="s">
        <v>1184</v>
      </c>
      <c r="C236" s="12" t="s">
        <v>1192</v>
      </c>
      <c r="D236" s="12" t="s">
        <v>1192</v>
      </c>
      <c r="E236" s="21" t="s">
        <v>1451</v>
      </c>
      <c r="F236" s="6" t="s">
        <v>203</v>
      </c>
      <c r="G236" s="6">
        <v>103</v>
      </c>
      <c r="H236" s="6">
        <v>106</v>
      </c>
      <c r="I236" s="5" t="s">
        <v>203</v>
      </c>
      <c r="J236" s="5" t="s">
        <v>203</v>
      </c>
      <c r="K236" s="5" t="s">
        <v>203</v>
      </c>
      <c r="L236" s="5" t="s">
        <v>203</v>
      </c>
      <c r="M236" s="5" t="s">
        <v>203</v>
      </c>
      <c r="N236" s="5" t="s">
        <v>203</v>
      </c>
      <c r="O236" s="5" t="s">
        <v>203</v>
      </c>
      <c r="P236" s="5" t="s">
        <v>203</v>
      </c>
      <c r="Q236" s="5" t="s">
        <v>203</v>
      </c>
      <c r="R236" s="5" t="s">
        <v>203</v>
      </c>
      <c r="S236" s="5" t="s">
        <v>203</v>
      </c>
    </row>
    <row r="237" spans="1:19" x14ac:dyDescent="0.25">
      <c r="A237" s="1" t="s">
        <v>106</v>
      </c>
      <c r="B237" s="2" t="s">
        <v>1185</v>
      </c>
      <c r="C237" s="12" t="s">
        <v>1192</v>
      </c>
      <c r="D237" s="12" t="s">
        <v>1192</v>
      </c>
      <c r="E237" s="21" t="s">
        <v>1451</v>
      </c>
      <c r="F237" s="6" t="s">
        <v>203</v>
      </c>
      <c r="G237" s="6">
        <v>78</v>
      </c>
      <c r="H237" s="6">
        <v>79</v>
      </c>
      <c r="I237" s="5" t="s">
        <v>203</v>
      </c>
      <c r="J237" s="5" t="s">
        <v>203</v>
      </c>
      <c r="K237" s="5" t="s">
        <v>203</v>
      </c>
      <c r="L237" s="5" t="s">
        <v>203</v>
      </c>
      <c r="M237" s="5" t="s">
        <v>203</v>
      </c>
      <c r="N237" s="5" t="s">
        <v>203</v>
      </c>
      <c r="O237" s="5" t="s">
        <v>203</v>
      </c>
      <c r="P237" s="5" t="s">
        <v>203</v>
      </c>
      <c r="Q237" s="5" t="s">
        <v>203</v>
      </c>
      <c r="R237" s="5" t="s">
        <v>203</v>
      </c>
      <c r="S237" s="5" t="s">
        <v>203</v>
      </c>
    </row>
    <row r="238" spans="1:19" x14ac:dyDescent="0.25">
      <c r="A238" s="1" t="s">
        <v>106</v>
      </c>
      <c r="B238" s="2" t="s">
        <v>1186</v>
      </c>
      <c r="C238" s="12" t="s">
        <v>1192</v>
      </c>
      <c r="D238" s="12" t="s">
        <v>1192</v>
      </c>
      <c r="E238" s="21" t="s">
        <v>1451</v>
      </c>
      <c r="F238" s="6" t="s">
        <v>203</v>
      </c>
      <c r="G238" s="6">
        <v>92</v>
      </c>
      <c r="H238" s="6">
        <v>94</v>
      </c>
      <c r="I238" s="5" t="s">
        <v>203</v>
      </c>
      <c r="J238" s="5" t="s">
        <v>203</v>
      </c>
      <c r="K238" s="5" t="s">
        <v>203</v>
      </c>
      <c r="L238" s="5" t="s">
        <v>203</v>
      </c>
      <c r="M238" s="5" t="s">
        <v>203</v>
      </c>
      <c r="N238" s="5" t="s">
        <v>203</v>
      </c>
      <c r="O238" s="5" t="s">
        <v>203</v>
      </c>
      <c r="P238" s="5" t="s">
        <v>203</v>
      </c>
      <c r="Q238" s="5" t="s">
        <v>203</v>
      </c>
      <c r="R238" s="5" t="s">
        <v>203</v>
      </c>
      <c r="S238" s="5" t="s">
        <v>203</v>
      </c>
    </row>
    <row r="239" spans="1:19" x14ac:dyDescent="0.25">
      <c r="A239" s="1" t="s">
        <v>105</v>
      </c>
      <c r="B239" s="2" t="s">
        <v>347</v>
      </c>
      <c r="C239" s="7">
        <v>37467</v>
      </c>
      <c r="D239" s="7">
        <v>37467</v>
      </c>
      <c r="E239" s="2" t="s">
        <v>346</v>
      </c>
      <c r="F239" s="6" t="s">
        <v>203</v>
      </c>
      <c r="G239" s="2" t="s">
        <v>203</v>
      </c>
      <c r="H239" s="6">
        <v>77.599999999999994</v>
      </c>
      <c r="I239" s="5" t="s">
        <v>203</v>
      </c>
      <c r="J239" s="5" t="s">
        <v>203</v>
      </c>
      <c r="K239" s="5" t="s">
        <v>203</v>
      </c>
      <c r="L239" s="5" t="s">
        <v>203</v>
      </c>
      <c r="M239" s="5" t="s">
        <v>203</v>
      </c>
      <c r="N239" s="5" t="s">
        <v>203</v>
      </c>
      <c r="O239" s="5" t="s">
        <v>203</v>
      </c>
      <c r="P239" s="5" t="s">
        <v>203</v>
      </c>
      <c r="Q239" s="5" t="s">
        <v>203</v>
      </c>
      <c r="R239" s="5" t="s">
        <v>203</v>
      </c>
      <c r="S239" s="5" t="s">
        <v>203</v>
      </c>
    </row>
    <row r="240" spans="1:19" x14ac:dyDescent="0.25">
      <c r="A240" s="1" t="s">
        <v>105</v>
      </c>
      <c r="B240" s="2" t="s">
        <v>348</v>
      </c>
      <c r="C240" s="7">
        <v>37467</v>
      </c>
      <c r="D240" s="7">
        <v>37467</v>
      </c>
      <c r="E240" s="2" t="s">
        <v>346</v>
      </c>
      <c r="F240" s="6" t="s">
        <v>203</v>
      </c>
      <c r="G240" s="2" t="s">
        <v>203</v>
      </c>
      <c r="H240" s="6">
        <v>79.3</v>
      </c>
      <c r="I240" s="5" t="s">
        <v>203</v>
      </c>
      <c r="J240" s="5" t="s">
        <v>203</v>
      </c>
      <c r="K240" s="5" t="s">
        <v>203</v>
      </c>
      <c r="L240" s="5" t="s">
        <v>203</v>
      </c>
      <c r="M240" s="5" t="s">
        <v>203</v>
      </c>
      <c r="N240" s="5" t="s">
        <v>203</v>
      </c>
      <c r="O240" s="5" t="s">
        <v>203</v>
      </c>
      <c r="P240" s="5" t="s">
        <v>203</v>
      </c>
      <c r="Q240" s="5" t="s">
        <v>203</v>
      </c>
      <c r="R240" s="5" t="s">
        <v>203</v>
      </c>
      <c r="S240" s="5" t="s">
        <v>203</v>
      </c>
    </row>
    <row r="241" spans="1:19" x14ac:dyDescent="0.25">
      <c r="A241" s="1" t="s">
        <v>105</v>
      </c>
      <c r="B241" s="2" t="s">
        <v>349</v>
      </c>
      <c r="C241" s="7">
        <v>37467</v>
      </c>
      <c r="D241" s="7">
        <v>37467</v>
      </c>
      <c r="E241" s="2" t="s">
        <v>346</v>
      </c>
      <c r="F241" s="6" t="s">
        <v>203</v>
      </c>
      <c r="G241" s="2" t="s">
        <v>203</v>
      </c>
      <c r="H241" s="6">
        <v>73.5</v>
      </c>
      <c r="I241" s="5" t="s">
        <v>203</v>
      </c>
      <c r="J241" s="5" t="s">
        <v>203</v>
      </c>
      <c r="K241" s="5" t="s">
        <v>203</v>
      </c>
      <c r="L241" s="5" t="s">
        <v>203</v>
      </c>
      <c r="M241" s="5" t="s">
        <v>203</v>
      </c>
      <c r="N241" s="5" t="s">
        <v>203</v>
      </c>
      <c r="O241" s="5" t="s">
        <v>203</v>
      </c>
      <c r="P241" s="5" t="s">
        <v>203</v>
      </c>
      <c r="Q241" s="5" t="s">
        <v>203</v>
      </c>
      <c r="R241" s="5" t="s">
        <v>203</v>
      </c>
      <c r="S241" s="5" t="s">
        <v>203</v>
      </c>
    </row>
    <row r="242" spans="1:19" x14ac:dyDescent="0.25">
      <c r="A242" s="1" t="s">
        <v>105</v>
      </c>
      <c r="B242" s="2" t="s">
        <v>350</v>
      </c>
      <c r="C242" s="7">
        <v>37467</v>
      </c>
      <c r="D242" s="7">
        <v>37467</v>
      </c>
      <c r="E242" s="2" t="s">
        <v>346</v>
      </c>
      <c r="F242" s="6" t="s">
        <v>203</v>
      </c>
      <c r="G242" s="2" t="s">
        <v>203</v>
      </c>
      <c r="H242" s="6">
        <v>82.3</v>
      </c>
      <c r="I242" s="5" t="s">
        <v>203</v>
      </c>
      <c r="J242" s="5" t="s">
        <v>203</v>
      </c>
      <c r="K242" s="5" t="s">
        <v>203</v>
      </c>
      <c r="L242" s="5" t="s">
        <v>203</v>
      </c>
      <c r="M242" s="5" t="s">
        <v>203</v>
      </c>
      <c r="N242" s="5" t="s">
        <v>203</v>
      </c>
      <c r="O242" s="5" t="s">
        <v>203</v>
      </c>
      <c r="P242" s="5" t="s">
        <v>203</v>
      </c>
      <c r="Q242" s="5" t="s">
        <v>203</v>
      </c>
      <c r="R242" s="5" t="s">
        <v>203</v>
      </c>
      <c r="S242" s="5" t="s">
        <v>203</v>
      </c>
    </row>
    <row r="243" spans="1:19" x14ac:dyDescent="0.25">
      <c r="A243" s="1" t="s">
        <v>105</v>
      </c>
      <c r="B243" s="2" t="s">
        <v>351</v>
      </c>
      <c r="C243" s="7">
        <v>37467</v>
      </c>
      <c r="D243" s="7">
        <v>37467</v>
      </c>
      <c r="E243" s="2" t="s">
        <v>346</v>
      </c>
      <c r="F243" s="6" t="s">
        <v>203</v>
      </c>
      <c r="G243" s="2" t="s">
        <v>203</v>
      </c>
      <c r="H243" s="6">
        <v>80.7</v>
      </c>
      <c r="I243" s="5" t="s">
        <v>203</v>
      </c>
      <c r="J243" s="5" t="s">
        <v>203</v>
      </c>
      <c r="K243" s="5" t="s">
        <v>203</v>
      </c>
      <c r="L243" s="5" t="s">
        <v>203</v>
      </c>
      <c r="M243" s="5" t="s">
        <v>203</v>
      </c>
      <c r="N243" s="5" t="s">
        <v>203</v>
      </c>
      <c r="O243" s="5" t="s">
        <v>203</v>
      </c>
      <c r="P243" s="5" t="s">
        <v>203</v>
      </c>
      <c r="Q243" s="5" t="s">
        <v>203</v>
      </c>
      <c r="R243" s="5" t="s">
        <v>203</v>
      </c>
      <c r="S243" s="5" t="s">
        <v>203</v>
      </c>
    </row>
    <row r="244" spans="1:19" x14ac:dyDescent="0.25">
      <c r="A244" s="1" t="s">
        <v>105</v>
      </c>
      <c r="B244" s="2" t="s">
        <v>352</v>
      </c>
      <c r="C244" s="7">
        <v>37467</v>
      </c>
      <c r="D244" s="7">
        <v>37467</v>
      </c>
      <c r="E244" s="2" t="s">
        <v>346</v>
      </c>
      <c r="F244" s="6" t="s">
        <v>203</v>
      </c>
      <c r="G244" s="2" t="s">
        <v>203</v>
      </c>
      <c r="H244" s="6">
        <v>81.2</v>
      </c>
      <c r="I244" s="5" t="s">
        <v>203</v>
      </c>
      <c r="J244" s="5" t="s">
        <v>203</v>
      </c>
      <c r="K244" s="5" t="s">
        <v>203</v>
      </c>
      <c r="L244" s="5" t="s">
        <v>203</v>
      </c>
      <c r="M244" s="5" t="s">
        <v>203</v>
      </c>
      <c r="N244" s="5" t="s">
        <v>203</v>
      </c>
      <c r="O244" s="5" t="s">
        <v>203</v>
      </c>
      <c r="P244" s="5" t="s">
        <v>203</v>
      </c>
      <c r="Q244" s="5" t="s">
        <v>203</v>
      </c>
      <c r="R244" s="5" t="s">
        <v>203</v>
      </c>
      <c r="S244" s="5" t="s">
        <v>203</v>
      </c>
    </row>
    <row r="245" spans="1:19" x14ac:dyDescent="0.25">
      <c r="A245" s="1" t="s">
        <v>105</v>
      </c>
      <c r="B245" s="2" t="s">
        <v>353</v>
      </c>
      <c r="C245" s="7">
        <v>37467</v>
      </c>
      <c r="D245" s="7">
        <v>37467</v>
      </c>
      <c r="E245" s="2" t="s">
        <v>346</v>
      </c>
      <c r="F245" s="6" t="s">
        <v>203</v>
      </c>
      <c r="G245" s="2" t="s">
        <v>203</v>
      </c>
      <c r="H245" s="6">
        <v>74.2</v>
      </c>
      <c r="I245" s="5" t="s">
        <v>203</v>
      </c>
      <c r="J245" s="5" t="s">
        <v>203</v>
      </c>
      <c r="K245" s="5" t="s">
        <v>203</v>
      </c>
      <c r="L245" s="5" t="s">
        <v>203</v>
      </c>
      <c r="M245" s="5" t="s">
        <v>203</v>
      </c>
      <c r="N245" s="5" t="s">
        <v>203</v>
      </c>
      <c r="O245" s="5" t="s">
        <v>203</v>
      </c>
      <c r="P245" s="5" t="s">
        <v>203</v>
      </c>
      <c r="Q245" s="5" t="s">
        <v>203</v>
      </c>
      <c r="R245" s="5" t="s">
        <v>203</v>
      </c>
      <c r="S245" s="5" t="s">
        <v>203</v>
      </c>
    </row>
    <row r="246" spans="1:19" x14ac:dyDescent="0.25">
      <c r="A246" s="1" t="s">
        <v>105</v>
      </c>
      <c r="B246" s="2" t="s">
        <v>354</v>
      </c>
      <c r="C246" s="7">
        <v>37467</v>
      </c>
      <c r="D246" s="7">
        <v>37467</v>
      </c>
      <c r="E246" s="2" t="s">
        <v>346</v>
      </c>
      <c r="F246" s="6" t="s">
        <v>203</v>
      </c>
      <c r="G246" s="2" t="s">
        <v>203</v>
      </c>
      <c r="H246" s="6">
        <v>74.2</v>
      </c>
      <c r="I246" s="5" t="s">
        <v>203</v>
      </c>
      <c r="J246" s="5" t="s">
        <v>203</v>
      </c>
      <c r="K246" s="5" t="s">
        <v>203</v>
      </c>
      <c r="L246" s="5" t="s">
        <v>203</v>
      </c>
      <c r="M246" s="5" t="s">
        <v>203</v>
      </c>
      <c r="N246" s="5" t="s">
        <v>203</v>
      </c>
      <c r="O246" s="5" t="s">
        <v>203</v>
      </c>
      <c r="P246" s="5" t="s">
        <v>203</v>
      </c>
      <c r="Q246" s="5" t="s">
        <v>203</v>
      </c>
      <c r="R246" s="5" t="s">
        <v>203</v>
      </c>
      <c r="S246" s="5" t="s">
        <v>203</v>
      </c>
    </row>
    <row r="247" spans="1:19" x14ac:dyDescent="0.25">
      <c r="A247" s="1" t="s">
        <v>105</v>
      </c>
      <c r="B247" s="2" t="s">
        <v>355</v>
      </c>
      <c r="C247" s="7">
        <v>37467</v>
      </c>
      <c r="D247" s="7">
        <v>37467</v>
      </c>
      <c r="E247" s="2" t="s">
        <v>346</v>
      </c>
      <c r="F247" s="6" t="s">
        <v>203</v>
      </c>
      <c r="G247" s="2" t="s">
        <v>203</v>
      </c>
      <c r="H247" s="6">
        <v>65.2</v>
      </c>
      <c r="I247" s="5" t="s">
        <v>203</v>
      </c>
      <c r="J247" s="5" t="s">
        <v>203</v>
      </c>
      <c r="K247" s="5" t="s">
        <v>203</v>
      </c>
      <c r="L247" s="5" t="s">
        <v>203</v>
      </c>
      <c r="M247" s="5" t="s">
        <v>203</v>
      </c>
      <c r="N247" s="5" t="s">
        <v>203</v>
      </c>
      <c r="O247" s="5" t="s">
        <v>203</v>
      </c>
      <c r="P247" s="5" t="s">
        <v>203</v>
      </c>
      <c r="Q247" s="5" t="s">
        <v>203</v>
      </c>
      <c r="R247" s="5" t="s">
        <v>203</v>
      </c>
      <c r="S247" s="5" t="s">
        <v>203</v>
      </c>
    </row>
    <row r="248" spans="1:19" x14ac:dyDescent="0.25">
      <c r="A248" s="1" t="s">
        <v>105</v>
      </c>
      <c r="B248" s="2" t="s">
        <v>356</v>
      </c>
      <c r="C248" s="7">
        <v>37467</v>
      </c>
      <c r="D248" s="7">
        <v>37467</v>
      </c>
      <c r="E248" s="2" t="s">
        <v>346</v>
      </c>
      <c r="F248" s="6" t="s">
        <v>203</v>
      </c>
      <c r="G248" s="2" t="s">
        <v>203</v>
      </c>
      <c r="H248" s="6">
        <v>75.8</v>
      </c>
      <c r="I248" s="5" t="s">
        <v>203</v>
      </c>
      <c r="J248" s="5" t="s">
        <v>203</v>
      </c>
      <c r="K248" s="5" t="s">
        <v>203</v>
      </c>
      <c r="L248" s="5" t="s">
        <v>203</v>
      </c>
      <c r="M248" s="5" t="s">
        <v>203</v>
      </c>
      <c r="N248" s="5" t="s">
        <v>203</v>
      </c>
      <c r="O248" s="5" t="s">
        <v>203</v>
      </c>
      <c r="P248" s="5" t="s">
        <v>203</v>
      </c>
      <c r="Q248" s="5" t="s">
        <v>203</v>
      </c>
      <c r="R248" s="5" t="s">
        <v>203</v>
      </c>
      <c r="S248" s="5" t="s">
        <v>203</v>
      </c>
    </row>
    <row r="249" spans="1:19" x14ac:dyDescent="0.25">
      <c r="A249" s="1" t="s">
        <v>105</v>
      </c>
      <c r="B249" s="2" t="s">
        <v>357</v>
      </c>
      <c r="C249" s="7">
        <v>37467</v>
      </c>
      <c r="D249" s="7">
        <v>37467</v>
      </c>
      <c r="E249" s="2" t="s">
        <v>346</v>
      </c>
      <c r="F249" s="6" t="s">
        <v>203</v>
      </c>
      <c r="G249" s="2" t="s">
        <v>203</v>
      </c>
      <c r="H249" s="6">
        <v>64.8</v>
      </c>
      <c r="I249" s="5" t="s">
        <v>203</v>
      </c>
      <c r="J249" s="5" t="s">
        <v>203</v>
      </c>
      <c r="K249" s="5" t="s">
        <v>203</v>
      </c>
      <c r="L249" s="5" t="s">
        <v>203</v>
      </c>
      <c r="M249" s="5" t="s">
        <v>203</v>
      </c>
      <c r="N249" s="5" t="s">
        <v>203</v>
      </c>
      <c r="O249" s="5" t="s">
        <v>203</v>
      </c>
      <c r="P249" s="5" t="s">
        <v>203</v>
      </c>
      <c r="Q249" s="5" t="s">
        <v>203</v>
      </c>
      <c r="R249" s="5" t="s">
        <v>203</v>
      </c>
      <c r="S249" s="5" t="s">
        <v>203</v>
      </c>
    </row>
    <row r="250" spans="1:19" x14ac:dyDescent="0.25">
      <c r="A250" s="1" t="s">
        <v>105</v>
      </c>
      <c r="B250" s="2" t="s">
        <v>358</v>
      </c>
      <c r="C250" s="7">
        <v>37467</v>
      </c>
      <c r="D250" s="7">
        <v>37467</v>
      </c>
      <c r="E250" s="2" t="s">
        <v>346</v>
      </c>
      <c r="F250" s="6" t="s">
        <v>203</v>
      </c>
      <c r="G250" s="2" t="s">
        <v>203</v>
      </c>
      <c r="H250" s="6">
        <v>91.8</v>
      </c>
      <c r="I250" s="5" t="s">
        <v>203</v>
      </c>
      <c r="J250" s="5" t="s">
        <v>203</v>
      </c>
      <c r="K250" s="5" t="s">
        <v>203</v>
      </c>
      <c r="L250" s="5" t="s">
        <v>203</v>
      </c>
      <c r="M250" s="5" t="s">
        <v>203</v>
      </c>
      <c r="N250" s="5" t="s">
        <v>203</v>
      </c>
      <c r="O250" s="5" t="s">
        <v>203</v>
      </c>
      <c r="P250" s="5" t="s">
        <v>203</v>
      </c>
      <c r="Q250" s="5" t="s">
        <v>203</v>
      </c>
      <c r="R250" s="5" t="s">
        <v>203</v>
      </c>
      <c r="S250" s="5" t="s">
        <v>203</v>
      </c>
    </row>
    <row r="251" spans="1:19" x14ac:dyDescent="0.25">
      <c r="A251" s="1" t="s">
        <v>105</v>
      </c>
      <c r="B251" s="2" t="s">
        <v>359</v>
      </c>
      <c r="C251" s="7">
        <v>37467</v>
      </c>
      <c r="D251" s="7">
        <v>37467</v>
      </c>
      <c r="E251" s="2" t="s">
        <v>346</v>
      </c>
      <c r="F251" s="6" t="s">
        <v>203</v>
      </c>
      <c r="G251" s="2" t="s">
        <v>203</v>
      </c>
      <c r="H251" s="6">
        <v>92.6</v>
      </c>
      <c r="I251" s="5" t="s">
        <v>203</v>
      </c>
      <c r="J251" s="5" t="s">
        <v>203</v>
      </c>
      <c r="K251" s="5" t="s">
        <v>203</v>
      </c>
      <c r="L251" s="5" t="s">
        <v>203</v>
      </c>
      <c r="M251" s="5" t="s">
        <v>203</v>
      </c>
      <c r="N251" s="5" t="s">
        <v>203</v>
      </c>
      <c r="O251" s="5" t="s">
        <v>203</v>
      </c>
      <c r="P251" s="5" t="s">
        <v>203</v>
      </c>
      <c r="Q251" s="5" t="s">
        <v>203</v>
      </c>
      <c r="R251" s="5" t="s">
        <v>203</v>
      </c>
      <c r="S251" s="5" t="s">
        <v>203</v>
      </c>
    </row>
    <row r="252" spans="1:19" x14ac:dyDescent="0.25">
      <c r="A252" s="1" t="s">
        <v>105</v>
      </c>
      <c r="B252" s="2" t="s">
        <v>360</v>
      </c>
      <c r="C252" s="7">
        <v>37467</v>
      </c>
      <c r="D252" s="7">
        <v>37467</v>
      </c>
      <c r="E252" s="2" t="s">
        <v>346</v>
      </c>
      <c r="F252" s="6" t="s">
        <v>203</v>
      </c>
      <c r="G252" s="2" t="s">
        <v>203</v>
      </c>
      <c r="H252" s="6">
        <v>84.3</v>
      </c>
      <c r="I252" s="5" t="s">
        <v>203</v>
      </c>
      <c r="J252" s="5" t="s">
        <v>203</v>
      </c>
      <c r="K252" s="5" t="s">
        <v>203</v>
      </c>
      <c r="L252" s="5" t="s">
        <v>203</v>
      </c>
      <c r="M252" s="5" t="s">
        <v>203</v>
      </c>
      <c r="N252" s="5" t="s">
        <v>203</v>
      </c>
      <c r="O252" s="5" t="s">
        <v>203</v>
      </c>
      <c r="P252" s="5" t="s">
        <v>203</v>
      </c>
      <c r="Q252" s="5" t="s">
        <v>203</v>
      </c>
      <c r="R252" s="5" t="s">
        <v>203</v>
      </c>
      <c r="S252" s="5" t="s">
        <v>203</v>
      </c>
    </row>
    <row r="253" spans="1:19" x14ac:dyDescent="0.25">
      <c r="A253" s="1" t="s">
        <v>105</v>
      </c>
      <c r="B253" s="2" t="s">
        <v>361</v>
      </c>
      <c r="C253" s="7">
        <v>37467</v>
      </c>
      <c r="D253" s="7">
        <v>37467</v>
      </c>
      <c r="E253" s="2" t="s">
        <v>346</v>
      </c>
      <c r="F253" s="6" t="s">
        <v>203</v>
      </c>
      <c r="G253" s="2" t="s">
        <v>203</v>
      </c>
      <c r="H253" s="6">
        <v>82.2</v>
      </c>
      <c r="I253" s="5" t="s">
        <v>203</v>
      </c>
      <c r="J253" s="5" t="s">
        <v>203</v>
      </c>
      <c r="K253" s="5" t="s">
        <v>203</v>
      </c>
      <c r="L253" s="5" t="s">
        <v>203</v>
      </c>
      <c r="M253" s="5" t="s">
        <v>203</v>
      </c>
      <c r="N253" s="5" t="s">
        <v>203</v>
      </c>
      <c r="O253" s="5" t="s">
        <v>203</v>
      </c>
      <c r="P253" s="5" t="s">
        <v>203</v>
      </c>
      <c r="Q253" s="5" t="s">
        <v>203</v>
      </c>
      <c r="R253" s="5" t="s">
        <v>203</v>
      </c>
      <c r="S253" s="5" t="s">
        <v>203</v>
      </c>
    </row>
    <row r="254" spans="1:19" x14ac:dyDescent="0.25">
      <c r="A254" s="1" t="s">
        <v>105</v>
      </c>
      <c r="B254" s="2" t="s">
        <v>362</v>
      </c>
      <c r="C254" s="7">
        <v>37467</v>
      </c>
      <c r="D254" s="7">
        <v>37467</v>
      </c>
      <c r="E254" s="2" t="s">
        <v>346</v>
      </c>
      <c r="F254" s="6" t="s">
        <v>203</v>
      </c>
      <c r="G254" s="2" t="s">
        <v>203</v>
      </c>
      <c r="H254" s="6">
        <v>73.2</v>
      </c>
      <c r="I254" s="5" t="s">
        <v>203</v>
      </c>
      <c r="J254" s="5" t="s">
        <v>203</v>
      </c>
      <c r="K254" s="5" t="s">
        <v>203</v>
      </c>
      <c r="L254" s="5" t="s">
        <v>203</v>
      </c>
      <c r="M254" s="5" t="s">
        <v>203</v>
      </c>
      <c r="N254" s="5" t="s">
        <v>203</v>
      </c>
      <c r="O254" s="5" t="s">
        <v>203</v>
      </c>
      <c r="P254" s="5" t="s">
        <v>203</v>
      </c>
      <c r="Q254" s="5" t="s">
        <v>203</v>
      </c>
      <c r="R254" s="5" t="s">
        <v>203</v>
      </c>
      <c r="S254" s="5" t="s">
        <v>203</v>
      </c>
    </row>
    <row r="255" spans="1:19" x14ac:dyDescent="0.25">
      <c r="A255" s="1" t="s">
        <v>105</v>
      </c>
      <c r="B255" s="2" t="s">
        <v>363</v>
      </c>
      <c r="C255" s="7">
        <v>37467</v>
      </c>
      <c r="D255" s="7">
        <v>37467</v>
      </c>
      <c r="E255" s="2" t="s">
        <v>346</v>
      </c>
      <c r="F255" s="6" t="s">
        <v>203</v>
      </c>
      <c r="G255" s="2" t="s">
        <v>203</v>
      </c>
      <c r="H255" s="6">
        <v>83.3</v>
      </c>
      <c r="I255" s="5" t="s">
        <v>203</v>
      </c>
      <c r="J255" s="5" t="s">
        <v>203</v>
      </c>
      <c r="K255" s="5" t="s">
        <v>203</v>
      </c>
      <c r="L255" s="5" t="s">
        <v>203</v>
      </c>
      <c r="M255" s="5" t="s">
        <v>203</v>
      </c>
      <c r="N255" s="5" t="s">
        <v>203</v>
      </c>
      <c r="O255" s="5" t="s">
        <v>203</v>
      </c>
      <c r="P255" s="5" t="s">
        <v>203</v>
      </c>
      <c r="Q255" s="5" t="s">
        <v>203</v>
      </c>
      <c r="R255" s="5" t="s">
        <v>203</v>
      </c>
      <c r="S255" s="5" t="s">
        <v>203</v>
      </c>
    </row>
    <row r="256" spans="1:19" x14ac:dyDescent="0.25">
      <c r="A256" s="1" t="s">
        <v>105</v>
      </c>
      <c r="B256" s="2" t="s">
        <v>364</v>
      </c>
      <c r="C256" s="7">
        <v>37467</v>
      </c>
      <c r="D256" s="7">
        <v>37467</v>
      </c>
      <c r="E256" s="2" t="s">
        <v>346</v>
      </c>
      <c r="F256" s="6" t="s">
        <v>203</v>
      </c>
      <c r="G256" s="2" t="s">
        <v>203</v>
      </c>
      <c r="H256" s="6">
        <v>88</v>
      </c>
      <c r="I256" s="5" t="s">
        <v>203</v>
      </c>
      <c r="J256" s="5" t="s">
        <v>203</v>
      </c>
      <c r="K256" s="5" t="s">
        <v>203</v>
      </c>
      <c r="L256" s="5" t="s">
        <v>203</v>
      </c>
      <c r="M256" s="5" t="s">
        <v>203</v>
      </c>
      <c r="N256" s="5" t="s">
        <v>203</v>
      </c>
      <c r="O256" s="5" t="s">
        <v>203</v>
      </c>
      <c r="P256" s="5" t="s">
        <v>203</v>
      </c>
      <c r="Q256" s="5" t="s">
        <v>203</v>
      </c>
      <c r="R256" s="5" t="s">
        <v>203</v>
      </c>
      <c r="S256" s="5" t="s">
        <v>203</v>
      </c>
    </row>
    <row r="257" spans="1:19" x14ac:dyDescent="0.25">
      <c r="A257" s="1" t="s">
        <v>105</v>
      </c>
      <c r="B257" s="2" t="s">
        <v>365</v>
      </c>
      <c r="C257" s="7">
        <v>37467</v>
      </c>
      <c r="D257" s="7">
        <v>37467</v>
      </c>
      <c r="E257" s="2" t="s">
        <v>346</v>
      </c>
      <c r="F257" s="6" t="s">
        <v>203</v>
      </c>
      <c r="G257" s="2" t="s">
        <v>203</v>
      </c>
      <c r="H257" s="6">
        <v>82.9</v>
      </c>
      <c r="I257" s="5" t="s">
        <v>203</v>
      </c>
      <c r="J257" s="5" t="s">
        <v>203</v>
      </c>
      <c r="K257" s="5" t="s">
        <v>203</v>
      </c>
      <c r="L257" s="5" t="s">
        <v>203</v>
      </c>
      <c r="M257" s="5" t="s">
        <v>203</v>
      </c>
      <c r="N257" s="5" t="s">
        <v>203</v>
      </c>
      <c r="O257" s="5" t="s">
        <v>203</v>
      </c>
      <c r="P257" s="5" t="s">
        <v>203</v>
      </c>
      <c r="Q257" s="5" t="s">
        <v>203</v>
      </c>
      <c r="R257" s="5" t="s">
        <v>203</v>
      </c>
      <c r="S257" s="5" t="s">
        <v>203</v>
      </c>
    </row>
    <row r="258" spans="1:19" x14ac:dyDescent="0.25">
      <c r="A258" s="1" t="s">
        <v>105</v>
      </c>
      <c r="B258" s="2" t="s">
        <v>366</v>
      </c>
      <c r="C258" s="7">
        <v>37467</v>
      </c>
      <c r="D258" s="7">
        <v>37467</v>
      </c>
      <c r="E258" s="2" t="s">
        <v>346</v>
      </c>
      <c r="F258" s="6" t="s">
        <v>203</v>
      </c>
      <c r="G258" s="2" t="s">
        <v>203</v>
      </c>
      <c r="H258" s="6">
        <v>76.2</v>
      </c>
      <c r="I258" s="5" t="s">
        <v>203</v>
      </c>
      <c r="J258" s="5" t="s">
        <v>203</v>
      </c>
      <c r="K258" s="5" t="s">
        <v>203</v>
      </c>
      <c r="L258" s="5" t="s">
        <v>203</v>
      </c>
      <c r="M258" s="5" t="s">
        <v>203</v>
      </c>
      <c r="N258" s="5" t="s">
        <v>203</v>
      </c>
      <c r="O258" s="5" t="s">
        <v>203</v>
      </c>
      <c r="P258" s="5" t="s">
        <v>203</v>
      </c>
      <c r="Q258" s="5" t="s">
        <v>203</v>
      </c>
      <c r="R258" s="5" t="s">
        <v>203</v>
      </c>
      <c r="S258" s="5" t="s">
        <v>203</v>
      </c>
    </row>
    <row r="259" spans="1:19" x14ac:dyDescent="0.25">
      <c r="A259" s="1" t="s">
        <v>105</v>
      </c>
      <c r="B259" s="2" t="s">
        <v>367</v>
      </c>
      <c r="C259" s="7">
        <v>37467</v>
      </c>
      <c r="D259" s="7">
        <v>37467</v>
      </c>
      <c r="E259" s="2" t="s">
        <v>346</v>
      </c>
      <c r="F259" s="6" t="s">
        <v>203</v>
      </c>
      <c r="G259" s="2" t="s">
        <v>203</v>
      </c>
      <c r="H259" s="6">
        <v>88.5</v>
      </c>
      <c r="I259" s="5" t="s">
        <v>203</v>
      </c>
      <c r="J259" s="5" t="s">
        <v>203</v>
      </c>
      <c r="K259" s="5" t="s">
        <v>203</v>
      </c>
      <c r="L259" s="5" t="s">
        <v>203</v>
      </c>
      <c r="M259" s="5" t="s">
        <v>203</v>
      </c>
      <c r="N259" s="5" t="s">
        <v>203</v>
      </c>
      <c r="O259" s="5" t="s">
        <v>203</v>
      </c>
      <c r="P259" s="5" t="s">
        <v>203</v>
      </c>
      <c r="Q259" s="5" t="s">
        <v>203</v>
      </c>
      <c r="R259" s="5" t="s">
        <v>203</v>
      </c>
      <c r="S259" s="5" t="s">
        <v>203</v>
      </c>
    </row>
    <row r="260" spans="1:19" x14ac:dyDescent="0.25">
      <c r="A260" s="1" t="s">
        <v>105</v>
      </c>
      <c r="B260" s="2" t="s">
        <v>368</v>
      </c>
      <c r="C260" s="7">
        <v>37467</v>
      </c>
      <c r="D260" s="7">
        <v>37467</v>
      </c>
      <c r="E260" s="2" t="s">
        <v>346</v>
      </c>
      <c r="F260" s="6" t="s">
        <v>203</v>
      </c>
      <c r="G260" s="2" t="s">
        <v>203</v>
      </c>
      <c r="H260" s="6">
        <v>86.9</v>
      </c>
      <c r="I260" s="5" t="s">
        <v>203</v>
      </c>
      <c r="J260" s="5" t="s">
        <v>203</v>
      </c>
      <c r="K260" s="5" t="s">
        <v>203</v>
      </c>
      <c r="L260" s="5" t="s">
        <v>203</v>
      </c>
      <c r="M260" s="5" t="s">
        <v>203</v>
      </c>
      <c r="N260" s="5" t="s">
        <v>203</v>
      </c>
      <c r="O260" s="5" t="s">
        <v>203</v>
      </c>
      <c r="P260" s="5" t="s">
        <v>203</v>
      </c>
      <c r="Q260" s="5" t="s">
        <v>203</v>
      </c>
      <c r="R260" s="5" t="s">
        <v>203</v>
      </c>
      <c r="S260" s="5" t="s">
        <v>203</v>
      </c>
    </row>
    <row r="261" spans="1:19" x14ac:dyDescent="0.25">
      <c r="A261" s="1" t="s">
        <v>105</v>
      </c>
      <c r="B261" s="2" t="s">
        <v>369</v>
      </c>
      <c r="C261" s="7">
        <v>37467</v>
      </c>
      <c r="D261" s="7">
        <v>37467</v>
      </c>
      <c r="E261" s="2" t="s">
        <v>346</v>
      </c>
      <c r="F261" s="6" t="s">
        <v>203</v>
      </c>
      <c r="G261" s="2" t="s">
        <v>203</v>
      </c>
      <c r="H261" s="6">
        <v>88.2</v>
      </c>
      <c r="I261" s="5" t="s">
        <v>203</v>
      </c>
      <c r="J261" s="5" t="s">
        <v>203</v>
      </c>
      <c r="K261" s="5" t="s">
        <v>203</v>
      </c>
      <c r="L261" s="5" t="s">
        <v>203</v>
      </c>
      <c r="M261" s="5" t="s">
        <v>203</v>
      </c>
      <c r="N261" s="5" t="s">
        <v>203</v>
      </c>
      <c r="O261" s="5" t="s">
        <v>203</v>
      </c>
      <c r="P261" s="5" t="s">
        <v>203</v>
      </c>
      <c r="Q261" s="5" t="s">
        <v>203</v>
      </c>
      <c r="R261" s="5" t="s">
        <v>203</v>
      </c>
      <c r="S261" s="5" t="s">
        <v>203</v>
      </c>
    </row>
    <row r="262" spans="1:19" x14ac:dyDescent="0.25">
      <c r="A262" s="1" t="s">
        <v>105</v>
      </c>
      <c r="B262" s="2" t="s">
        <v>370</v>
      </c>
      <c r="C262" s="7">
        <v>37467</v>
      </c>
      <c r="D262" s="7">
        <v>37467</v>
      </c>
      <c r="E262" s="2" t="s">
        <v>346</v>
      </c>
      <c r="F262" s="6" t="s">
        <v>203</v>
      </c>
      <c r="G262" s="2" t="s">
        <v>203</v>
      </c>
      <c r="H262" s="6">
        <v>86</v>
      </c>
      <c r="I262" s="5" t="s">
        <v>203</v>
      </c>
      <c r="J262" s="5" t="s">
        <v>203</v>
      </c>
      <c r="K262" s="5" t="s">
        <v>203</v>
      </c>
      <c r="L262" s="5" t="s">
        <v>203</v>
      </c>
      <c r="M262" s="5" t="s">
        <v>203</v>
      </c>
      <c r="N262" s="5" t="s">
        <v>203</v>
      </c>
      <c r="O262" s="5" t="s">
        <v>203</v>
      </c>
      <c r="P262" s="5" t="s">
        <v>203</v>
      </c>
      <c r="Q262" s="5" t="s">
        <v>203</v>
      </c>
      <c r="R262" s="5" t="s">
        <v>203</v>
      </c>
      <c r="S262" s="5" t="s">
        <v>203</v>
      </c>
    </row>
    <row r="263" spans="1:19" x14ac:dyDescent="0.25">
      <c r="A263" s="1" t="s">
        <v>105</v>
      </c>
      <c r="B263" s="2" t="s">
        <v>371</v>
      </c>
      <c r="C263" s="7">
        <v>37467</v>
      </c>
      <c r="D263" s="7">
        <v>37467</v>
      </c>
      <c r="E263" s="2" t="s">
        <v>346</v>
      </c>
      <c r="F263" s="6" t="s">
        <v>203</v>
      </c>
      <c r="G263" s="2" t="s">
        <v>203</v>
      </c>
      <c r="H263" s="6">
        <v>88.3</v>
      </c>
      <c r="I263" s="5" t="s">
        <v>203</v>
      </c>
      <c r="J263" s="5" t="s">
        <v>203</v>
      </c>
      <c r="K263" s="5" t="s">
        <v>203</v>
      </c>
      <c r="L263" s="5" t="s">
        <v>203</v>
      </c>
      <c r="M263" s="5" t="s">
        <v>203</v>
      </c>
      <c r="N263" s="5" t="s">
        <v>203</v>
      </c>
      <c r="O263" s="5" t="s">
        <v>203</v>
      </c>
      <c r="P263" s="5" t="s">
        <v>203</v>
      </c>
      <c r="Q263" s="5" t="s">
        <v>203</v>
      </c>
      <c r="R263" s="5" t="s">
        <v>203</v>
      </c>
      <c r="S263" s="5" t="s">
        <v>203</v>
      </c>
    </row>
    <row r="264" spans="1:19" x14ac:dyDescent="0.25">
      <c r="A264" s="1" t="s">
        <v>105</v>
      </c>
      <c r="B264" s="2" t="s">
        <v>372</v>
      </c>
      <c r="C264" s="7">
        <v>37467</v>
      </c>
      <c r="D264" s="7">
        <v>37467</v>
      </c>
      <c r="E264" s="2" t="s">
        <v>346</v>
      </c>
      <c r="F264" s="6" t="s">
        <v>203</v>
      </c>
      <c r="G264" s="2" t="s">
        <v>203</v>
      </c>
      <c r="H264" s="6">
        <v>88.2</v>
      </c>
      <c r="I264" s="5" t="s">
        <v>203</v>
      </c>
      <c r="J264" s="5" t="s">
        <v>203</v>
      </c>
      <c r="K264" s="5" t="s">
        <v>203</v>
      </c>
      <c r="L264" s="5" t="s">
        <v>203</v>
      </c>
      <c r="M264" s="5" t="s">
        <v>203</v>
      </c>
      <c r="N264" s="5" t="s">
        <v>203</v>
      </c>
      <c r="O264" s="5" t="s">
        <v>203</v>
      </c>
      <c r="P264" s="5" t="s">
        <v>203</v>
      </c>
      <c r="Q264" s="5" t="s">
        <v>203</v>
      </c>
      <c r="R264" s="5" t="s">
        <v>203</v>
      </c>
      <c r="S264" s="5" t="s">
        <v>203</v>
      </c>
    </row>
    <row r="265" spans="1:19" x14ac:dyDescent="0.25">
      <c r="A265" s="1" t="s">
        <v>105</v>
      </c>
      <c r="B265" s="2" t="s">
        <v>373</v>
      </c>
      <c r="C265" s="7">
        <v>37467</v>
      </c>
      <c r="D265" s="7">
        <v>37467</v>
      </c>
      <c r="E265" s="2" t="s">
        <v>346</v>
      </c>
      <c r="F265" s="6" t="s">
        <v>203</v>
      </c>
      <c r="G265" s="2" t="s">
        <v>203</v>
      </c>
      <c r="H265" s="6">
        <v>88.4</v>
      </c>
      <c r="I265" s="5" t="s">
        <v>203</v>
      </c>
      <c r="J265" s="5" t="s">
        <v>203</v>
      </c>
      <c r="K265" s="5" t="s">
        <v>203</v>
      </c>
      <c r="L265" s="5" t="s">
        <v>203</v>
      </c>
      <c r="M265" s="5" t="s">
        <v>203</v>
      </c>
      <c r="N265" s="5" t="s">
        <v>203</v>
      </c>
      <c r="O265" s="5" t="s">
        <v>203</v>
      </c>
      <c r="P265" s="5" t="s">
        <v>203</v>
      </c>
      <c r="Q265" s="5" t="s">
        <v>203</v>
      </c>
      <c r="R265" s="5" t="s">
        <v>203</v>
      </c>
      <c r="S265" s="5" t="s">
        <v>203</v>
      </c>
    </row>
    <row r="266" spans="1:19" x14ac:dyDescent="0.25">
      <c r="A266" s="1" t="s">
        <v>105</v>
      </c>
      <c r="B266" s="2" t="s">
        <v>373</v>
      </c>
      <c r="C266" s="7">
        <v>37467</v>
      </c>
      <c r="D266" s="7">
        <v>37467</v>
      </c>
      <c r="E266" s="2" t="s">
        <v>346</v>
      </c>
      <c r="F266" s="6" t="s">
        <v>203</v>
      </c>
      <c r="G266" s="2" t="s">
        <v>203</v>
      </c>
      <c r="H266" s="6">
        <v>83</v>
      </c>
      <c r="I266" s="5" t="s">
        <v>203</v>
      </c>
      <c r="J266" s="5" t="s">
        <v>203</v>
      </c>
      <c r="K266" s="5" t="s">
        <v>203</v>
      </c>
      <c r="L266" s="5" t="s">
        <v>203</v>
      </c>
      <c r="M266" s="5" t="s">
        <v>203</v>
      </c>
      <c r="N266" s="5" t="s">
        <v>203</v>
      </c>
      <c r="O266" s="5" t="s">
        <v>203</v>
      </c>
      <c r="P266" s="5" t="s">
        <v>203</v>
      </c>
      <c r="Q266" s="5" t="s">
        <v>203</v>
      </c>
      <c r="R266" s="5" t="s">
        <v>203</v>
      </c>
      <c r="S266" s="5" t="s">
        <v>203</v>
      </c>
    </row>
    <row r="267" spans="1:19" x14ac:dyDescent="0.25">
      <c r="A267" s="1" t="s">
        <v>105</v>
      </c>
      <c r="B267" s="2" t="s">
        <v>374</v>
      </c>
      <c r="C267" s="7">
        <v>37467</v>
      </c>
      <c r="D267" s="7">
        <v>37467</v>
      </c>
      <c r="E267" s="2" t="s">
        <v>346</v>
      </c>
      <c r="F267" s="6" t="s">
        <v>203</v>
      </c>
      <c r="G267" s="2" t="s">
        <v>203</v>
      </c>
      <c r="H267" s="6">
        <v>78.099999999999994</v>
      </c>
      <c r="I267" s="5" t="s">
        <v>203</v>
      </c>
      <c r="J267" s="5" t="s">
        <v>203</v>
      </c>
      <c r="K267" s="5" t="s">
        <v>203</v>
      </c>
      <c r="L267" s="5" t="s">
        <v>203</v>
      </c>
      <c r="M267" s="5" t="s">
        <v>203</v>
      </c>
      <c r="N267" s="5" t="s">
        <v>203</v>
      </c>
      <c r="O267" s="5" t="s">
        <v>203</v>
      </c>
      <c r="P267" s="5" t="s">
        <v>203</v>
      </c>
      <c r="Q267" s="5" t="s">
        <v>203</v>
      </c>
      <c r="R267" s="5" t="s">
        <v>203</v>
      </c>
      <c r="S267" s="5" t="s">
        <v>203</v>
      </c>
    </row>
    <row r="268" spans="1:19" x14ac:dyDescent="0.25">
      <c r="A268" s="1" t="s">
        <v>105</v>
      </c>
      <c r="B268" s="2" t="s">
        <v>375</v>
      </c>
      <c r="C268" s="7">
        <v>37467</v>
      </c>
      <c r="D268" s="7">
        <v>37467</v>
      </c>
      <c r="E268" s="2" t="s">
        <v>346</v>
      </c>
      <c r="F268" s="6" t="s">
        <v>203</v>
      </c>
      <c r="G268" s="2" t="s">
        <v>203</v>
      </c>
      <c r="H268" s="6">
        <v>83.6</v>
      </c>
      <c r="I268" s="5" t="s">
        <v>203</v>
      </c>
      <c r="J268" s="5" t="s">
        <v>203</v>
      </c>
      <c r="K268" s="5" t="s">
        <v>203</v>
      </c>
      <c r="L268" s="5" t="s">
        <v>203</v>
      </c>
      <c r="M268" s="5" t="s">
        <v>203</v>
      </c>
      <c r="N268" s="5" t="s">
        <v>203</v>
      </c>
      <c r="O268" s="5" t="s">
        <v>203</v>
      </c>
      <c r="P268" s="5" t="s">
        <v>203</v>
      </c>
      <c r="Q268" s="5" t="s">
        <v>203</v>
      </c>
      <c r="R268" s="5" t="s">
        <v>203</v>
      </c>
      <c r="S268" s="5" t="s">
        <v>203</v>
      </c>
    </row>
    <row r="269" spans="1:19" x14ac:dyDescent="0.25">
      <c r="A269" s="1" t="s">
        <v>104</v>
      </c>
      <c r="B269" s="2" t="s">
        <v>1144</v>
      </c>
      <c r="C269" s="12">
        <v>37468</v>
      </c>
      <c r="D269" s="12">
        <v>37468</v>
      </c>
      <c r="E269" s="2" t="s">
        <v>1277</v>
      </c>
      <c r="F269" s="6" t="s">
        <v>203</v>
      </c>
      <c r="G269" s="2" t="s">
        <v>203</v>
      </c>
      <c r="H269" s="6">
        <v>90.9</v>
      </c>
      <c r="I269" s="2" t="s">
        <v>203</v>
      </c>
      <c r="J269" s="2" t="s">
        <v>203</v>
      </c>
      <c r="K269" s="2" t="s">
        <v>203</v>
      </c>
      <c r="L269" s="2" t="s">
        <v>203</v>
      </c>
      <c r="M269" s="2" t="s">
        <v>203</v>
      </c>
      <c r="N269" s="2" t="s">
        <v>203</v>
      </c>
      <c r="O269" s="2" t="s">
        <v>203</v>
      </c>
      <c r="P269" s="2" t="s">
        <v>203</v>
      </c>
      <c r="Q269" s="2" t="s">
        <v>203</v>
      </c>
      <c r="R269" s="2" t="s">
        <v>203</v>
      </c>
      <c r="S269" s="2" t="s">
        <v>203</v>
      </c>
    </row>
    <row r="270" spans="1:19" x14ac:dyDescent="0.25">
      <c r="A270" s="1" t="s">
        <v>104</v>
      </c>
      <c r="B270" s="2" t="s">
        <v>1145</v>
      </c>
      <c r="C270" s="12">
        <v>37468</v>
      </c>
      <c r="D270" s="12">
        <v>37468</v>
      </c>
      <c r="E270" s="2" t="s">
        <v>1277</v>
      </c>
      <c r="F270" s="6" t="s">
        <v>203</v>
      </c>
      <c r="G270" s="2" t="s">
        <v>203</v>
      </c>
      <c r="H270" s="6">
        <v>53.4</v>
      </c>
      <c r="I270" s="2" t="s">
        <v>203</v>
      </c>
      <c r="J270" s="2" t="s">
        <v>203</v>
      </c>
      <c r="K270" s="2" t="s">
        <v>203</v>
      </c>
      <c r="L270" s="2" t="s">
        <v>203</v>
      </c>
      <c r="M270" s="2" t="s">
        <v>203</v>
      </c>
      <c r="N270" s="2" t="s">
        <v>203</v>
      </c>
      <c r="O270" s="2" t="s">
        <v>203</v>
      </c>
      <c r="P270" s="2" t="s">
        <v>203</v>
      </c>
      <c r="Q270" s="2" t="s">
        <v>203</v>
      </c>
      <c r="R270" s="2" t="s">
        <v>203</v>
      </c>
      <c r="S270" s="2" t="s">
        <v>203</v>
      </c>
    </row>
    <row r="271" spans="1:19" x14ac:dyDescent="0.25">
      <c r="A271" s="1" t="s">
        <v>104</v>
      </c>
      <c r="B271" s="2" t="s">
        <v>1146</v>
      </c>
      <c r="C271" s="12">
        <v>37468</v>
      </c>
      <c r="D271" s="12">
        <v>37468</v>
      </c>
      <c r="E271" s="2" t="s">
        <v>1277</v>
      </c>
      <c r="F271" s="6" t="s">
        <v>203</v>
      </c>
      <c r="G271" s="2" t="s">
        <v>203</v>
      </c>
      <c r="H271" s="6">
        <v>52.9</v>
      </c>
      <c r="I271" s="2" t="s">
        <v>203</v>
      </c>
      <c r="J271" s="2" t="s">
        <v>203</v>
      </c>
      <c r="K271" s="2" t="s">
        <v>203</v>
      </c>
      <c r="L271" s="2" t="s">
        <v>203</v>
      </c>
      <c r="M271" s="2" t="s">
        <v>203</v>
      </c>
      <c r="N271" s="2" t="s">
        <v>203</v>
      </c>
      <c r="O271" s="2" t="s">
        <v>203</v>
      </c>
      <c r="P271" s="2" t="s">
        <v>203</v>
      </c>
      <c r="Q271" s="2" t="s">
        <v>203</v>
      </c>
      <c r="R271" s="2" t="s">
        <v>203</v>
      </c>
      <c r="S271" s="2" t="s">
        <v>203</v>
      </c>
    </row>
    <row r="272" spans="1:19" x14ac:dyDescent="0.25">
      <c r="A272" s="1" t="s">
        <v>104</v>
      </c>
      <c r="B272" s="5" t="s">
        <v>1147</v>
      </c>
      <c r="C272" s="12">
        <v>37468</v>
      </c>
      <c r="D272" s="12">
        <v>37468</v>
      </c>
      <c r="E272" s="2" t="s">
        <v>1277</v>
      </c>
      <c r="F272" s="6" t="s">
        <v>203</v>
      </c>
      <c r="G272" s="2" t="s">
        <v>203</v>
      </c>
      <c r="H272" s="6">
        <v>49.2</v>
      </c>
      <c r="I272" s="2" t="s">
        <v>203</v>
      </c>
      <c r="J272" s="2" t="s">
        <v>203</v>
      </c>
      <c r="K272" s="2" t="s">
        <v>203</v>
      </c>
      <c r="L272" s="2" t="s">
        <v>203</v>
      </c>
      <c r="M272" s="2" t="s">
        <v>203</v>
      </c>
      <c r="N272" s="2" t="s">
        <v>203</v>
      </c>
      <c r="O272" s="2" t="s">
        <v>203</v>
      </c>
      <c r="P272" s="2" t="s">
        <v>203</v>
      </c>
      <c r="Q272" s="2" t="s">
        <v>203</v>
      </c>
      <c r="R272" s="2" t="s">
        <v>203</v>
      </c>
      <c r="S272" s="2" t="s">
        <v>203</v>
      </c>
    </row>
    <row r="273" spans="1:19" x14ac:dyDescent="0.25">
      <c r="A273" s="1" t="s">
        <v>104</v>
      </c>
      <c r="B273" s="2" t="s">
        <v>1148</v>
      </c>
      <c r="C273" s="12">
        <v>37468</v>
      </c>
      <c r="D273" s="12">
        <v>37468</v>
      </c>
      <c r="E273" s="2" t="s">
        <v>1277</v>
      </c>
      <c r="F273" s="6" t="s">
        <v>203</v>
      </c>
      <c r="G273" s="2" t="s">
        <v>203</v>
      </c>
      <c r="H273" s="6">
        <v>51.4</v>
      </c>
      <c r="I273" s="2" t="s">
        <v>203</v>
      </c>
      <c r="J273" s="2" t="s">
        <v>203</v>
      </c>
      <c r="K273" s="2" t="s">
        <v>203</v>
      </c>
      <c r="L273" s="2" t="s">
        <v>203</v>
      </c>
      <c r="M273" s="2" t="s">
        <v>203</v>
      </c>
      <c r="N273" s="2" t="s">
        <v>203</v>
      </c>
      <c r="O273" s="2" t="s">
        <v>203</v>
      </c>
      <c r="P273" s="2" t="s">
        <v>203</v>
      </c>
      <c r="Q273" s="2" t="s">
        <v>203</v>
      </c>
      <c r="R273" s="2" t="s">
        <v>203</v>
      </c>
      <c r="S273" s="2" t="s">
        <v>203</v>
      </c>
    </row>
    <row r="274" spans="1:19" x14ac:dyDescent="0.25">
      <c r="A274" s="1" t="s">
        <v>104</v>
      </c>
      <c r="B274" s="2" t="s">
        <v>1149</v>
      </c>
      <c r="C274" s="12">
        <v>37468</v>
      </c>
      <c r="D274" s="12">
        <v>37468</v>
      </c>
      <c r="E274" s="2" t="s">
        <v>1277</v>
      </c>
      <c r="F274" s="6" t="s">
        <v>203</v>
      </c>
      <c r="G274" s="2" t="s">
        <v>203</v>
      </c>
      <c r="H274" s="6">
        <v>49.3</v>
      </c>
      <c r="I274" s="2" t="s">
        <v>203</v>
      </c>
      <c r="J274" s="2" t="s">
        <v>203</v>
      </c>
      <c r="K274" s="2" t="s">
        <v>203</v>
      </c>
      <c r="L274" s="2" t="s">
        <v>203</v>
      </c>
      <c r="M274" s="2" t="s">
        <v>203</v>
      </c>
      <c r="N274" s="2" t="s">
        <v>203</v>
      </c>
      <c r="O274" s="2" t="s">
        <v>203</v>
      </c>
      <c r="P274" s="2" t="s">
        <v>203</v>
      </c>
      <c r="Q274" s="2" t="s">
        <v>203</v>
      </c>
      <c r="R274" s="2" t="s">
        <v>203</v>
      </c>
      <c r="S274" s="2" t="s">
        <v>203</v>
      </c>
    </row>
    <row r="275" spans="1:19" x14ac:dyDescent="0.25">
      <c r="A275" s="1" t="s">
        <v>104</v>
      </c>
      <c r="B275" s="2" t="s">
        <v>1150</v>
      </c>
      <c r="C275" s="12">
        <v>37468</v>
      </c>
      <c r="D275" s="12">
        <v>37468</v>
      </c>
      <c r="E275" s="2" t="s">
        <v>1277</v>
      </c>
      <c r="F275" s="6" t="s">
        <v>203</v>
      </c>
      <c r="G275" s="2" t="s">
        <v>203</v>
      </c>
      <c r="H275" s="6">
        <v>47.3</v>
      </c>
      <c r="I275" s="2" t="s">
        <v>203</v>
      </c>
      <c r="J275" s="2" t="s">
        <v>203</v>
      </c>
      <c r="K275" s="2" t="s">
        <v>203</v>
      </c>
      <c r="L275" s="2" t="s">
        <v>203</v>
      </c>
      <c r="M275" s="2" t="s">
        <v>203</v>
      </c>
      <c r="N275" s="2" t="s">
        <v>203</v>
      </c>
      <c r="O275" s="2" t="s">
        <v>203</v>
      </c>
      <c r="P275" s="2" t="s">
        <v>203</v>
      </c>
      <c r="Q275" s="2" t="s">
        <v>203</v>
      </c>
      <c r="R275" s="2" t="s">
        <v>203</v>
      </c>
      <c r="S275" s="2" t="s">
        <v>203</v>
      </c>
    </row>
    <row r="276" spans="1:19" x14ac:dyDescent="0.25">
      <c r="A276" s="1" t="s">
        <v>104</v>
      </c>
      <c r="B276" s="2" t="s">
        <v>1151</v>
      </c>
      <c r="C276" s="12">
        <v>37468</v>
      </c>
      <c r="D276" s="12">
        <v>37468</v>
      </c>
      <c r="E276" s="2" t="s">
        <v>1277</v>
      </c>
      <c r="F276" s="6" t="s">
        <v>203</v>
      </c>
      <c r="G276" s="2" t="s">
        <v>203</v>
      </c>
      <c r="H276" s="6">
        <v>49.8</v>
      </c>
      <c r="I276" s="2" t="s">
        <v>203</v>
      </c>
      <c r="J276" s="2" t="s">
        <v>203</v>
      </c>
      <c r="K276" s="2" t="s">
        <v>203</v>
      </c>
      <c r="L276" s="2" t="s">
        <v>203</v>
      </c>
      <c r="M276" s="2" t="s">
        <v>203</v>
      </c>
      <c r="N276" s="2" t="s">
        <v>203</v>
      </c>
      <c r="O276" s="2" t="s">
        <v>203</v>
      </c>
      <c r="P276" s="2" t="s">
        <v>203</v>
      </c>
      <c r="Q276" s="2" t="s">
        <v>203</v>
      </c>
      <c r="R276" s="2" t="s">
        <v>203</v>
      </c>
      <c r="S276" s="2" t="s">
        <v>203</v>
      </c>
    </row>
    <row r="277" spans="1:19" x14ac:dyDescent="0.25">
      <c r="A277" s="1" t="s">
        <v>104</v>
      </c>
      <c r="B277" s="2" t="s">
        <v>1152</v>
      </c>
      <c r="C277" s="12">
        <v>37468</v>
      </c>
      <c r="D277" s="12">
        <v>37468</v>
      </c>
      <c r="E277" s="2" t="s">
        <v>1277</v>
      </c>
      <c r="F277" s="6" t="s">
        <v>203</v>
      </c>
      <c r="G277" s="2" t="s">
        <v>203</v>
      </c>
      <c r="H277" s="6">
        <v>54.8</v>
      </c>
      <c r="I277" s="2" t="s">
        <v>203</v>
      </c>
      <c r="J277" s="2" t="s">
        <v>203</v>
      </c>
      <c r="K277" s="2" t="s">
        <v>203</v>
      </c>
      <c r="L277" s="2" t="s">
        <v>203</v>
      </c>
      <c r="M277" s="2" t="s">
        <v>203</v>
      </c>
      <c r="N277" s="2" t="s">
        <v>203</v>
      </c>
      <c r="O277" s="2" t="s">
        <v>203</v>
      </c>
      <c r="P277" s="2" t="s">
        <v>203</v>
      </c>
      <c r="Q277" s="2" t="s">
        <v>203</v>
      </c>
      <c r="R277" s="2" t="s">
        <v>203</v>
      </c>
      <c r="S277" s="2" t="s">
        <v>203</v>
      </c>
    </row>
    <row r="278" spans="1:19" x14ac:dyDescent="0.25">
      <c r="A278" s="1" t="s">
        <v>104</v>
      </c>
      <c r="B278" s="2" t="s">
        <v>1153</v>
      </c>
      <c r="C278" s="12">
        <v>37468</v>
      </c>
      <c r="D278" s="12">
        <v>37468</v>
      </c>
      <c r="E278" s="2" t="s">
        <v>1277</v>
      </c>
      <c r="F278" s="6" t="s">
        <v>203</v>
      </c>
      <c r="G278" s="2" t="s">
        <v>203</v>
      </c>
      <c r="H278" s="6">
        <v>50.4</v>
      </c>
      <c r="I278" s="2" t="s">
        <v>203</v>
      </c>
      <c r="J278" s="2" t="s">
        <v>203</v>
      </c>
      <c r="K278" s="2" t="s">
        <v>203</v>
      </c>
      <c r="L278" s="2" t="s">
        <v>203</v>
      </c>
      <c r="M278" s="2" t="s">
        <v>203</v>
      </c>
      <c r="N278" s="2" t="s">
        <v>203</v>
      </c>
      <c r="O278" s="2" t="s">
        <v>203</v>
      </c>
      <c r="P278" s="2" t="s">
        <v>203</v>
      </c>
      <c r="Q278" s="2" t="s">
        <v>203</v>
      </c>
      <c r="R278" s="2" t="s">
        <v>203</v>
      </c>
      <c r="S278" s="2" t="s">
        <v>203</v>
      </c>
    </row>
    <row r="279" spans="1:19" x14ac:dyDescent="0.25">
      <c r="A279" s="1" t="s">
        <v>104</v>
      </c>
      <c r="B279" s="2" t="s">
        <v>1154</v>
      </c>
      <c r="C279" s="12">
        <v>37468</v>
      </c>
      <c r="D279" s="12">
        <v>37468</v>
      </c>
      <c r="E279" s="2" t="s">
        <v>1277</v>
      </c>
      <c r="F279" s="6" t="s">
        <v>203</v>
      </c>
      <c r="G279" s="2" t="s">
        <v>203</v>
      </c>
      <c r="H279" s="6">
        <v>39.6</v>
      </c>
      <c r="I279" s="2" t="s">
        <v>203</v>
      </c>
      <c r="J279" s="2" t="s">
        <v>203</v>
      </c>
      <c r="K279" s="2" t="s">
        <v>203</v>
      </c>
      <c r="L279" s="2" t="s">
        <v>203</v>
      </c>
      <c r="M279" s="2" t="s">
        <v>203</v>
      </c>
      <c r="N279" s="2" t="s">
        <v>203</v>
      </c>
      <c r="O279" s="2" t="s">
        <v>203</v>
      </c>
      <c r="P279" s="2" t="s">
        <v>203</v>
      </c>
      <c r="Q279" s="2" t="s">
        <v>203</v>
      </c>
      <c r="R279" s="2" t="s">
        <v>203</v>
      </c>
      <c r="S279" s="2" t="s">
        <v>203</v>
      </c>
    </row>
    <row r="280" spans="1:19" x14ac:dyDescent="0.25">
      <c r="A280" s="1" t="s">
        <v>104</v>
      </c>
      <c r="B280" s="2" t="s">
        <v>1155</v>
      </c>
      <c r="C280" s="12">
        <v>37468</v>
      </c>
      <c r="D280" s="12">
        <v>37468</v>
      </c>
      <c r="E280" s="2" t="s">
        <v>1277</v>
      </c>
      <c r="F280" s="6" t="s">
        <v>203</v>
      </c>
      <c r="G280" s="2" t="s">
        <v>203</v>
      </c>
      <c r="H280" s="6">
        <v>48.6</v>
      </c>
      <c r="I280" s="2" t="s">
        <v>203</v>
      </c>
      <c r="J280" s="2" t="s">
        <v>203</v>
      </c>
      <c r="K280" s="2" t="s">
        <v>203</v>
      </c>
      <c r="L280" s="2" t="s">
        <v>203</v>
      </c>
      <c r="M280" s="2" t="s">
        <v>203</v>
      </c>
      <c r="N280" s="2" t="s">
        <v>203</v>
      </c>
      <c r="O280" s="2" t="s">
        <v>203</v>
      </c>
      <c r="P280" s="2" t="s">
        <v>203</v>
      </c>
      <c r="Q280" s="2" t="s">
        <v>203</v>
      </c>
      <c r="R280" s="2" t="s">
        <v>203</v>
      </c>
      <c r="S280" s="2" t="s">
        <v>203</v>
      </c>
    </row>
    <row r="281" spans="1:19" x14ac:dyDescent="0.25">
      <c r="A281" s="1" t="s">
        <v>104</v>
      </c>
      <c r="B281" s="2" t="s">
        <v>1156</v>
      </c>
      <c r="C281" s="12">
        <v>37468</v>
      </c>
      <c r="D281" s="12">
        <v>37468</v>
      </c>
      <c r="E281" s="2" t="s">
        <v>1277</v>
      </c>
      <c r="F281" s="6" t="s">
        <v>203</v>
      </c>
      <c r="G281" s="2" t="s">
        <v>203</v>
      </c>
      <c r="H281" s="6">
        <v>48.9</v>
      </c>
      <c r="I281" s="2" t="s">
        <v>203</v>
      </c>
      <c r="J281" s="2" t="s">
        <v>203</v>
      </c>
      <c r="K281" s="2" t="s">
        <v>203</v>
      </c>
      <c r="L281" s="2" t="s">
        <v>203</v>
      </c>
      <c r="M281" s="2" t="s">
        <v>203</v>
      </c>
      <c r="N281" s="2" t="s">
        <v>203</v>
      </c>
      <c r="O281" s="2" t="s">
        <v>203</v>
      </c>
      <c r="P281" s="2" t="s">
        <v>203</v>
      </c>
      <c r="Q281" s="2" t="s">
        <v>203</v>
      </c>
      <c r="R281" s="2" t="s">
        <v>203</v>
      </c>
      <c r="S281" s="2" t="s">
        <v>203</v>
      </c>
    </row>
    <row r="282" spans="1:19" x14ac:dyDescent="0.25">
      <c r="A282" s="1" t="s">
        <v>104</v>
      </c>
      <c r="B282" s="2" t="s">
        <v>1157</v>
      </c>
      <c r="C282" s="12">
        <v>37468</v>
      </c>
      <c r="D282" s="12">
        <v>37468</v>
      </c>
      <c r="E282" s="2" t="s">
        <v>1277</v>
      </c>
      <c r="F282" s="6" t="s">
        <v>203</v>
      </c>
      <c r="G282" s="2" t="s">
        <v>203</v>
      </c>
      <c r="H282" s="6">
        <v>39.700000000000003</v>
      </c>
      <c r="I282" s="2" t="s">
        <v>203</v>
      </c>
      <c r="J282" s="2" t="s">
        <v>203</v>
      </c>
      <c r="K282" s="2" t="s">
        <v>203</v>
      </c>
      <c r="L282" s="2" t="s">
        <v>203</v>
      </c>
      <c r="M282" s="2" t="s">
        <v>203</v>
      </c>
      <c r="N282" s="2" t="s">
        <v>203</v>
      </c>
      <c r="O282" s="2" t="s">
        <v>203</v>
      </c>
      <c r="P282" s="2" t="s">
        <v>203</v>
      </c>
      <c r="Q282" s="2" t="s">
        <v>203</v>
      </c>
      <c r="R282" s="2" t="s">
        <v>203</v>
      </c>
      <c r="S282" s="2" t="s">
        <v>203</v>
      </c>
    </row>
    <row r="283" spans="1:19" x14ac:dyDescent="0.25">
      <c r="A283" s="1" t="s">
        <v>103</v>
      </c>
      <c r="B283" s="2" t="s">
        <v>862</v>
      </c>
      <c r="C283" s="12">
        <v>37760</v>
      </c>
      <c r="D283" s="12">
        <v>37763</v>
      </c>
      <c r="E283" s="2" t="s">
        <v>858</v>
      </c>
      <c r="F283" s="6" t="s">
        <v>203</v>
      </c>
      <c r="G283" s="2" t="s">
        <v>203</v>
      </c>
      <c r="H283" s="6">
        <v>81.7</v>
      </c>
      <c r="I283" s="5" t="s">
        <v>203</v>
      </c>
      <c r="J283" s="5" t="s">
        <v>203</v>
      </c>
      <c r="K283" s="5" t="s">
        <v>203</v>
      </c>
      <c r="L283" s="5" t="s">
        <v>203</v>
      </c>
      <c r="M283" s="5" t="s">
        <v>203</v>
      </c>
      <c r="N283" s="5" t="s">
        <v>203</v>
      </c>
      <c r="O283" s="5" t="s">
        <v>203</v>
      </c>
      <c r="P283" s="5" t="s">
        <v>203</v>
      </c>
      <c r="Q283" s="5" t="s">
        <v>203</v>
      </c>
      <c r="R283" s="5" t="s">
        <v>203</v>
      </c>
      <c r="S283" s="5" t="s">
        <v>203</v>
      </c>
    </row>
    <row r="284" spans="1:19" x14ac:dyDescent="0.25">
      <c r="A284" s="1" t="s">
        <v>103</v>
      </c>
      <c r="B284" s="2" t="s">
        <v>861</v>
      </c>
      <c r="C284" s="12">
        <v>37760</v>
      </c>
      <c r="D284" s="12">
        <v>37763</v>
      </c>
      <c r="E284" s="2" t="s">
        <v>858</v>
      </c>
      <c r="F284" s="6" t="s">
        <v>203</v>
      </c>
      <c r="G284" s="2" t="s">
        <v>203</v>
      </c>
      <c r="H284" s="6">
        <v>79.8</v>
      </c>
      <c r="I284" s="5" t="s">
        <v>203</v>
      </c>
      <c r="J284" s="5" t="s">
        <v>203</v>
      </c>
      <c r="K284" s="5" t="s">
        <v>203</v>
      </c>
      <c r="L284" s="5" t="s">
        <v>203</v>
      </c>
      <c r="M284" s="5" t="s">
        <v>203</v>
      </c>
      <c r="N284" s="5" t="s">
        <v>203</v>
      </c>
      <c r="O284" s="5" t="s">
        <v>203</v>
      </c>
      <c r="P284" s="5" t="s">
        <v>203</v>
      </c>
      <c r="Q284" s="5" t="s">
        <v>203</v>
      </c>
      <c r="R284" s="5" t="s">
        <v>203</v>
      </c>
      <c r="S284" s="5" t="s">
        <v>203</v>
      </c>
    </row>
    <row r="285" spans="1:19" x14ac:dyDescent="0.25">
      <c r="A285" s="1" t="s">
        <v>103</v>
      </c>
      <c r="B285" s="2" t="s">
        <v>863</v>
      </c>
      <c r="C285" s="12">
        <v>37760</v>
      </c>
      <c r="D285" s="12">
        <v>37763</v>
      </c>
      <c r="E285" s="2" t="s">
        <v>858</v>
      </c>
      <c r="F285" s="6" t="s">
        <v>203</v>
      </c>
      <c r="G285" s="2" t="s">
        <v>203</v>
      </c>
      <c r="H285" s="6">
        <v>80.400000000000006</v>
      </c>
      <c r="I285" s="5" t="s">
        <v>203</v>
      </c>
      <c r="J285" s="5" t="s">
        <v>203</v>
      </c>
      <c r="K285" s="5" t="s">
        <v>203</v>
      </c>
      <c r="L285" s="5" t="s">
        <v>203</v>
      </c>
      <c r="M285" s="5" t="s">
        <v>203</v>
      </c>
      <c r="N285" s="5" t="s">
        <v>203</v>
      </c>
      <c r="O285" s="5" t="s">
        <v>203</v>
      </c>
      <c r="P285" s="5" t="s">
        <v>203</v>
      </c>
      <c r="Q285" s="5" t="s">
        <v>203</v>
      </c>
      <c r="R285" s="5" t="s">
        <v>203</v>
      </c>
      <c r="S285" s="5" t="s">
        <v>203</v>
      </c>
    </row>
    <row r="286" spans="1:19" x14ac:dyDescent="0.25">
      <c r="A286" s="1" t="s">
        <v>103</v>
      </c>
      <c r="B286" s="2" t="s">
        <v>862</v>
      </c>
      <c r="C286" s="12">
        <v>37760</v>
      </c>
      <c r="D286" s="12">
        <v>37763</v>
      </c>
      <c r="E286" s="2" t="s">
        <v>859</v>
      </c>
      <c r="F286" s="6" t="s">
        <v>203</v>
      </c>
      <c r="G286" s="2" t="s">
        <v>203</v>
      </c>
      <c r="H286" s="6">
        <v>83.8</v>
      </c>
      <c r="I286" s="5" t="s">
        <v>203</v>
      </c>
      <c r="J286" s="5" t="s">
        <v>203</v>
      </c>
      <c r="K286" s="5" t="s">
        <v>203</v>
      </c>
      <c r="L286" s="5" t="s">
        <v>203</v>
      </c>
      <c r="M286" s="5" t="s">
        <v>203</v>
      </c>
      <c r="N286" s="5" t="s">
        <v>203</v>
      </c>
      <c r="O286" s="5" t="s">
        <v>203</v>
      </c>
      <c r="P286" s="5" t="s">
        <v>203</v>
      </c>
      <c r="Q286" s="5" t="s">
        <v>203</v>
      </c>
      <c r="R286" s="5" t="s">
        <v>203</v>
      </c>
      <c r="S286" s="5" t="s">
        <v>203</v>
      </c>
    </row>
    <row r="287" spans="1:19" x14ac:dyDescent="0.25">
      <c r="A287" s="1" t="s">
        <v>103</v>
      </c>
      <c r="B287" s="2" t="s">
        <v>861</v>
      </c>
      <c r="C287" s="12">
        <v>37760</v>
      </c>
      <c r="D287" s="12">
        <v>37763</v>
      </c>
      <c r="E287" s="2" t="s">
        <v>859</v>
      </c>
      <c r="F287" s="6" t="s">
        <v>203</v>
      </c>
      <c r="G287" s="2" t="s">
        <v>203</v>
      </c>
      <c r="H287" s="6">
        <v>78.7</v>
      </c>
      <c r="I287" s="5" t="s">
        <v>203</v>
      </c>
      <c r="J287" s="5" t="s">
        <v>203</v>
      </c>
      <c r="K287" s="5" t="s">
        <v>203</v>
      </c>
      <c r="L287" s="5" t="s">
        <v>203</v>
      </c>
      <c r="M287" s="5" t="s">
        <v>203</v>
      </c>
      <c r="N287" s="5" t="s">
        <v>203</v>
      </c>
      <c r="O287" s="5" t="s">
        <v>203</v>
      </c>
      <c r="P287" s="5" t="s">
        <v>203</v>
      </c>
      <c r="Q287" s="5" t="s">
        <v>203</v>
      </c>
      <c r="R287" s="5" t="s">
        <v>203</v>
      </c>
      <c r="S287" s="5" t="s">
        <v>203</v>
      </c>
    </row>
    <row r="288" spans="1:19" x14ac:dyDescent="0.25">
      <c r="A288" s="1" t="s">
        <v>103</v>
      </c>
      <c r="B288" s="2" t="s">
        <v>863</v>
      </c>
      <c r="C288" s="12">
        <v>37760</v>
      </c>
      <c r="D288" s="12">
        <v>37763</v>
      </c>
      <c r="E288" s="2" t="s">
        <v>859</v>
      </c>
      <c r="F288" s="6" t="s">
        <v>203</v>
      </c>
      <c r="G288" s="2" t="s">
        <v>203</v>
      </c>
      <c r="H288" s="6">
        <v>81.2</v>
      </c>
      <c r="I288" s="5" t="s">
        <v>203</v>
      </c>
      <c r="J288" s="5" t="s">
        <v>203</v>
      </c>
      <c r="K288" s="5" t="s">
        <v>203</v>
      </c>
      <c r="L288" s="5" t="s">
        <v>203</v>
      </c>
      <c r="M288" s="5" t="s">
        <v>203</v>
      </c>
      <c r="N288" s="5" t="s">
        <v>203</v>
      </c>
      <c r="O288" s="5" t="s">
        <v>203</v>
      </c>
      <c r="P288" s="5" t="s">
        <v>203</v>
      </c>
      <c r="Q288" s="5" t="s">
        <v>203</v>
      </c>
      <c r="R288" s="5" t="s">
        <v>203</v>
      </c>
      <c r="S288" s="5" t="s">
        <v>203</v>
      </c>
    </row>
    <row r="289" spans="1:19" x14ac:dyDescent="0.25">
      <c r="A289" s="1" t="s">
        <v>103</v>
      </c>
      <c r="B289" s="2" t="s">
        <v>862</v>
      </c>
      <c r="C289" s="12">
        <v>37760</v>
      </c>
      <c r="D289" s="12">
        <v>37763</v>
      </c>
      <c r="E289" s="2" t="s">
        <v>860</v>
      </c>
      <c r="F289" s="6" t="s">
        <v>203</v>
      </c>
      <c r="G289" s="2" t="s">
        <v>203</v>
      </c>
      <c r="H289" s="6">
        <v>79.900000000000006</v>
      </c>
      <c r="I289" s="5" t="s">
        <v>203</v>
      </c>
      <c r="J289" s="5" t="s">
        <v>203</v>
      </c>
      <c r="K289" s="5" t="s">
        <v>203</v>
      </c>
      <c r="L289" s="5" t="s">
        <v>203</v>
      </c>
      <c r="M289" s="5" t="s">
        <v>203</v>
      </c>
      <c r="N289" s="5" t="s">
        <v>203</v>
      </c>
      <c r="O289" s="5" t="s">
        <v>203</v>
      </c>
      <c r="P289" s="5" t="s">
        <v>203</v>
      </c>
      <c r="Q289" s="5" t="s">
        <v>203</v>
      </c>
      <c r="R289" s="5" t="s">
        <v>203</v>
      </c>
      <c r="S289" s="5" t="s">
        <v>203</v>
      </c>
    </row>
    <row r="290" spans="1:19" x14ac:dyDescent="0.25">
      <c r="A290" s="1" t="s">
        <v>103</v>
      </c>
      <c r="B290" s="2" t="s">
        <v>861</v>
      </c>
      <c r="C290" s="12">
        <v>37760</v>
      </c>
      <c r="D290" s="12">
        <v>37763</v>
      </c>
      <c r="E290" s="2" t="s">
        <v>860</v>
      </c>
      <c r="F290" s="6" t="s">
        <v>203</v>
      </c>
      <c r="G290" s="2" t="s">
        <v>203</v>
      </c>
      <c r="H290" s="6">
        <v>75.8</v>
      </c>
      <c r="I290" s="5" t="s">
        <v>203</v>
      </c>
      <c r="J290" s="5" t="s">
        <v>203</v>
      </c>
      <c r="K290" s="5" t="s">
        <v>203</v>
      </c>
      <c r="L290" s="5" t="s">
        <v>203</v>
      </c>
      <c r="M290" s="5" t="s">
        <v>203</v>
      </c>
      <c r="N290" s="5" t="s">
        <v>203</v>
      </c>
      <c r="O290" s="5" t="s">
        <v>203</v>
      </c>
      <c r="P290" s="5" t="s">
        <v>203</v>
      </c>
      <c r="Q290" s="5" t="s">
        <v>203</v>
      </c>
      <c r="R290" s="5" t="s">
        <v>203</v>
      </c>
      <c r="S290" s="5" t="s">
        <v>203</v>
      </c>
    </row>
    <row r="291" spans="1:19" x14ac:dyDescent="0.25">
      <c r="A291" s="1" t="s">
        <v>103</v>
      </c>
      <c r="B291" s="2" t="s">
        <v>863</v>
      </c>
      <c r="C291" s="12">
        <v>37760</v>
      </c>
      <c r="D291" s="12">
        <v>37763</v>
      </c>
      <c r="E291" s="2" t="s">
        <v>860</v>
      </c>
      <c r="F291" s="6" t="s">
        <v>203</v>
      </c>
      <c r="G291" s="2" t="s">
        <v>203</v>
      </c>
      <c r="H291" s="6">
        <v>78.2</v>
      </c>
      <c r="I291" s="5" t="s">
        <v>203</v>
      </c>
      <c r="J291" s="5" t="s">
        <v>203</v>
      </c>
      <c r="K291" s="5" t="s">
        <v>203</v>
      </c>
      <c r="L291" s="5" t="s">
        <v>203</v>
      </c>
      <c r="M291" s="5" t="s">
        <v>203</v>
      </c>
      <c r="N291" s="5" t="s">
        <v>203</v>
      </c>
      <c r="O291" s="5" t="s">
        <v>203</v>
      </c>
      <c r="P291" s="5" t="s">
        <v>203</v>
      </c>
      <c r="Q291" s="5" t="s">
        <v>203</v>
      </c>
      <c r="R291" s="5" t="s">
        <v>203</v>
      </c>
      <c r="S291" s="5" t="s">
        <v>203</v>
      </c>
    </row>
    <row r="292" spans="1:19" x14ac:dyDescent="0.25">
      <c r="A292" s="1" t="s">
        <v>103</v>
      </c>
      <c r="B292" s="2" t="s">
        <v>864</v>
      </c>
      <c r="C292" s="12">
        <v>37760</v>
      </c>
      <c r="D292" s="12">
        <v>37763</v>
      </c>
      <c r="E292" s="2" t="s">
        <v>858</v>
      </c>
      <c r="F292" s="6" t="s">
        <v>203</v>
      </c>
      <c r="G292" s="2" t="s">
        <v>203</v>
      </c>
      <c r="H292" s="6">
        <v>78.900000000000006</v>
      </c>
      <c r="I292" s="5" t="s">
        <v>203</v>
      </c>
      <c r="J292" s="5" t="s">
        <v>203</v>
      </c>
      <c r="K292" s="5" t="s">
        <v>203</v>
      </c>
      <c r="L292" s="5" t="s">
        <v>203</v>
      </c>
      <c r="M292" s="5" t="s">
        <v>203</v>
      </c>
      <c r="N292" s="5" t="s">
        <v>203</v>
      </c>
      <c r="O292" s="5" t="s">
        <v>203</v>
      </c>
      <c r="P292" s="5" t="s">
        <v>203</v>
      </c>
      <c r="Q292" s="5" t="s">
        <v>203</v>
      </c>
      <c r="R292" s="5" t="s">
        <v>203</v>
      </c>
      <c r="S292" s="5" t="s">
        <v>203</v>
      </c>
    </row>
    <row r="293" spans="1:19" x14ac:dyDescent="0.25">
      <c r="A293" s="1" t="s">
        <v>103</v>
      </c>
      <c r="B293" s="2" t="s">
        <v>865</v>
      </c>
      <c r="C293" s="12">
        <v>37760</v>
      </c>
      <c r="D293" s="12">
        <v>37763</v>
      </c>
      <c r="E293" s="2" t="s">
        <v>858</v>
      </c>
      <c r="F293" s="6" t="s">
        <v>203</v>
      </c>
      <c r="G293" s="2" t="s">
        <v>203</v>
      </c>
      <c r="H293" s="6">
        <v>81.900000000000006</v>
      </c>
      <c r="I293" s="5" t="s">
        <v>203</v>
      </c>
      <c r="J293" s="5" t="s">
        <v>203</v>
      </c>
      <c r="K293" s="5" t="s">
        <v>203</v>
      </c>
      <c r="L293" s="5" t="s">
        <v>203</v>
      </c>
      <c r="M293" s="5" t="s">
        <v>203</v>
      </c>
      <c r="N293" s="5" t="s">
        <v>203</v>
      </c>
      <c r="O293" s="5" t="s">
        <v>203</v>
      </c>
      <c r="P293" s="5" t="s">
        <v>203</v>
      </c>
      <c r="Q293" s="5" t="s">
        <v>203</v>
      </c>
      <c r="R293" s="5" t="s">
        <v>203</v>
      </c>
      <c r="S293" s="5" t="s">
        <v>203</v>
      </c>
    </row>
    <row r="294" spans="1:19" x14ac:dyDescent="0.25">
      <c r="A294" s="1" t="s">
        <v>103</v>
      </c>
      <c r="B294" s="2" t="s">
        <v>866</v>
      </c>
      <c r="C294" s="12">
        <v>37760</v>
      </c>
      <c r="D294" s="12">
        <v>37763</v>
      </c>
      <c r="E294" s="2" t="s">
        <v>858</v>
      </c>
      <c r="F294" s="6" t="s">
        <v>203</v>
      </c>
      <c r="G294" s="2" t="s">
        <v>203</v>
      </c>
      <c r="H294" s="6">
        <v>83.7</v>
      </c>
      <c r="I294" s="5" t="s">
        <v>203</v>
      </c>
      <c r="J294" s="5" t="s">
        <v>203</v>
      </c>
      <c r="K294" s="5" t="s">
        <v>203</v>
      </c>
      <c r="L294" s="5" t="s">
        <v>203</v>
      </c>
      <c r="M294" s="5" t="s">
        <v>203</v>
      </c>
      <c r="N294" s="5" t="s">
        <v>203</v>
      </c>
      <c r="O294" s="5" t="s">
        <v>203</v>
      </c>
      <c r="P294" s="5" t="s">
        <v>203</v>
      </c>
      <c r="Q294" s="5" t="s">
        <v>203</v>
      </c>
      <c r="R294" s="5" t="s">
        <v>203</v>
      </c>
      <c r="S294" s="5" t="s">
        <v>203</v>
      </c>
    </row>
    <row r="295" spans="1:19" x14ac:dyDescent="0.25">
      <c r="A295" s="1" t="s">
        <v>103</v>
      </c>
      <c r="B295" s="2" t="s">
        <v>864</v>
      </c>
      <c r="C295" s="12">
        <v>37760</v>
      </c>
      <c r="D295" s="12">
        <v>37763</v>
      </c>
      <c r="E295" s="2" t="s">
        <v>859</v>
      </c>
      <c r="F295" s="6" t="s">
        <v>203</v>
      </c>
      <c r="G295" s="2" t="s">
        <v>203</v>
      </c>
      <c r="H295" s="6">
        <v>83.2</v>
      </c>
      <c r="I295" s="5" t="s">
        <v>203</v>
      </c>
      <c r="J295" s="5" t="s">
        <v>203</v>
      </c>
      <c r="K295" s="5" t="s">
        <v>203</v>
      </c>
      <c r="L295" s="5" t="s">
        <v>203</v>
      </c>
      <c r="M295" s="5" t="s">
        <v>203</v>
      </c>
      <c r="N295" s="5" t="s">
        <v>203</v>
      </c>
      <c r="O295" s="5" t="s">
        <v>203</v>
      </c>
      <c r="P295" s="5" t="s">
        <v>203</v>
      </c>
      <c r="Q295" s="5" t="s">
        <v>203</v>
      </c>
      <c r="R295" s="5" t="s">
        <v>203</v>
      </c>
      <c r="S295" s="5" t="s">
        <v>203</v>
      </c>
    </row>
    <row r="296" spans="1:19" x14ac:dyDescent="0.25">
      <c r="A296" s="1" t="s">
        <v>103</v>
      </c>
      <c r="B296" s="2" t="s">
        <v>865</v>
      </c>
      <c r="C296" s="12">
        <v>37760</v>
      </c>
      <c r="D296" s="12">
        <v>37763</v>
      </c>
      <c r="E296" s="2" t="s">
        <v>859</v>
      </c>
      <c r="F296" s="6" t="s">
        <v>203</v>
      </c>
      <c r="G296" s="2" t="s">
        <v>203</v>
      </c>
      <c r="H296" s="6">
        <v>82.7</v>
      </c>
      <c r="I296" s="5" t="s">
        <v>203</v>
      </c>
      <c r="J296" s="5" t="s">
        <v>203</v>
      </c>
      <c r="K296" s="5" t="s">
        <v>203</v>
      </c>
      <c r="L296" s="5" t="s">
        <v>203</v>
      </c>
      <c r="M296" s="5" t="s">
        <v>203</v>
      </c>
      <c r="N296" s="5" t="s">
        <v>203</v>
      </c>
      <c r="O296" s="5" t="s">
        <v>203</v>
      </c>
      <c r="P296" s="5" t="s">
        <v>203</v>
      </c>
      <c r="Q296" s="5" t="s">
        <v>203</v>
      </c>
      <c r="R296" s="5" t="s">
        <v>203</v>
      </c>
      <c r="S296" s="5" t="s">
        <v>203</v>
      </c>
    </row>
    <row r="297" spans="1:19" x14ac:dyDescent="0.25">
      <c r="A297" s="1" t="s">
        <v>103</v>
      </c>
      <c r="B297" s="2" t="s">
        <v>866</v>
      </c>
      <c r="C297" s="12">
        <v>37760</v>
      </c>
      <c r="D297" s="12">
        <v>37763</v>
      </c>
      <c r="E297" s="2" t="s">
        <v>859</v>
      </c>
      <c r="F297" s="6" t="s">
        <v>203</v>
      </c>
      <c r="G297" s="2" t="s">
        <v>203</v>
      </c>
      <c r="H297" s="6">
        <v>82.5</v>
      </c>
      <c r="I297" s="5" t="s">
        <v>203</v>
      </c>
      <c r="J297" s="5" t="s">
        <v>203</v>
      </c>
      <c r="K297" s="5" t="s">
        <v>203</v>
      </c>
      <c r="L297" s="5" t="s">
        <v>203</v>
      </c>
      <c r="M297" s="5" t="s">
        <v>203</v>
      </c>
      <c r="N297" s="5" t="s">
        <v>203</v>
      </c>
      <c r="O297" s="5" t="s">
        <v>203</v>
      </c>
      <c r="P297" s="5" t="s">
        <v>203</v>
      </c>
      <c r="Q297" s="5" t="s">
        <v>203</v>
      </c>
      <c r="R297" s="5" t="s">
        <v>203</v>
      </c>
      <c r="S297" s="5" t="s">
        <v>203</v>
      </c>
    </row>
    <row r="298" spans="1:19" x14ac:dyDescent="0.25">
      <c r="A298" s="1" t="s">
        <v>103</v>
      </c>
      <c r="B298" s="2" t="s">
        <v>864</v>
      </c>
      <c r="C298" s="12">
        <v>37760</v>
      </c>
      <c r="D298" s="12">
        <v>37763</v>
      </c>
      <c r="E298" s="2" t="s">
        <v>860</v>
      </c>
      <c r="F298" s="6" t="s">
        <v>203</v>
      </c>
      <c r="G298" s="2" t="s">
        <v>203</v>
      </c>
      <c r="H298" s="6">
        <v>77.3</v>
      </c>
      <c r="I298" s="5" t="s">
        <v>203</v>
      </c>
      <c r="J298" s="5" t="s">
        <v>203</v>
      </c>
      <c r="K298" s="5" t="s">
        <v>203</v>
      </c>
      <c r="L298" s="5" t="s">
        <v>203</v>
      </c>
      <c r="M298" s="5" t="s">
        <v>203</v>
      </c>
      <c r="N298" s="5" t="s">
        <v>203</v>
      </c>
      <c r="O298" s="5" t="s">
        <v>203</v>
      </c>
      <c r="P298" s="5" t="s">
        <v>203</v>
      </c>
      <c r="Q298" s="5" t="s">
        <v>203</v>
      </c>
      <c r="R298" s="5" t="s">
        <v>203</v>
      </c>
      <c r="S298" s="5" t="s">
        <v>203</v>
      </c>
    </row>
    <row r="299" spans="1:19" x14ac:dyDescent="0.25">
      <c r="A299" s="1" t="s">
        <v>103</v>
      </c>
      <c r="B299" s="2" t="s">
        <v>865</v>
      </c>
      <c r="C299" s="12">
        <v>37760</v>
      </c>
      <c r="D299" s="12">
        <v>37763</v>
      </c>
      <c r="E299" s="2" t="s">
        <v>860</v>
      </c>
      <c r="F299" s="6" t="s">
        <v>203</v>
      </c>
      <c r="G299" s="2" t="s">
        <v>203</v>
      </c>
      <c r="H299" s="6">
        <v>75.3</v>
      </c>
      <c r="I299" s="5" t="s">
        <v>203</v>
      </c>
      <c r="J299" s="5" t="s">
        <v>203</v>
      </c>
      <c r="K299" s="5" t="s">
        <v>203</v>
      </c>
      <c r="L299" s="5" t="s">
        <v>203</v>
      </c>
      <c r="M299" s="5" t="s">
        <v>203</v>
      </c>
      <c r="N299" s="5" t="s">
        <v>203</v>
      </c>
      <c r="O299" s="5" t="s">
        <v>203</v>
      </c>
      <c r="P299" s="5" t="s">
        <v>203</v>
      </c>
      <c r="Q299" s="5" t="s">
        <v>203</v>
      </c>
      <c r="R299" s="5" t="s">
        <v>203</v>
      </c>
      <c r="S299" s="5" t="s">
        <v>203</v>
      </c>
    </row>
    <row r="300" spans="1:19" x14ac:dyDescent="0.25">
      <c r="A300" s="1" t="s">
        <v>103</v>
      </c>
      <c r="B300" s="2" t="s">
        <v>866</v>
      </c>
      <c r="C300" s="12">
        <v>37760</v>
      </c>
      <c r="D300" s="12">
        <v>37763</v>
      </c>
      <c r="E300" s="2" t="s">
        <v>860</v>
      </c>
      <c r="F300" s="6" t="s">
        <v>203</v>
      </c>
      <c r="G300" s="2" t="s">
        <v>203</v>
      </c>
      <c r="H300" s="6">
        <v>79.599999999999994</v>
      </c>
      <c r="I300" s="5" t="s">
        <v>203</v>
      </c>
      <c r="J300" s="5" t="s">
        <v>203</v>
      </c>
      <c r="K300" s="5" t="s">
        <v>203</v>
      </c>
      <c r="L300" s="5" t="s">
        <v>203</v>
      </c>
      <c r="M300" s="5" t="s">
        <v>203</v>
      </c>
      <c r="N300" s="5" t="s">
        <v>203</v>
      </c>
      <c r="O300" s="5" t="s">
        <v>203</v>
      </c>
      <c r="P300" s="5" t="s">
        <v>203</v>
      </c>
      <c r="Q300" s="5" t="s">
        <v>203</v>
      </c>
      <c r="R300" s="5" t="s">
        <v>203</v>
      </c>
      <c r="S300" s="5" t="s">
        <v>203</v>
      </c>
    </row>
    <row r="301" spans="1:19" x14ac:dyDescent="0.25">
      <c r="A301" s="1" t="s">
        <v>103</v>
      </c>
      <c r="B301" s="2" t="s">
        <v>867</v>
      </c>
      <c r="C301" s="12">
        <v>37760</v>
      </c>
      <c r="D301" s="12">
        <v>37763</v>
      </c>
      <c r="E301" s="2" t="s">
        <v>858</v>
      </c>
      <c r="F301" s="6" t="s">
        <v>203</v>
      </c>
      <c r="G301" s="2" t="s">
        <v>203</v>
      </c>
      <c r="H301" s="6">
        <v>75.8</v>
      </c>
      <c r="I301" s="5" t="s">
        <v>203</v>
      </c>
      <c r="J301" s="5" t="s">
        <v>203</v>
      </c>
      <c r="K301" s="5" t="s">
        <v>203</v>
      </c>
      <c r="L301" s="5" t="s">
        <v>203</v>
      </c>
      <c r="M301" s="5" t="s">
        <v>203</v>
      </c>
      <c r="N301" s="5" t="s">
        <v>203</v>
      </c>
      <c r="O301" s="5" t="s">
        <v>203</v>
      </c>
      <c r="P301" s="5" t="s">
        <v>203</v>
      </c>
      <c r="Q301" s="5" t="s">
        <v>203</v>
      </c>
      <c r="R301" s="5" t="s">
        <v>203</v>
      </c>
      <c r="S301" s="5" t="s">
        <v>203</v>
      </c>
    </row>
    <row r="302" spans="1:19" x14ac:dyDescent="0.25">
      <c r="A302" s="1" t="s">
        <v>103</v>
      </c>
      <c r="B302" s="2" t="s">
        <v>868</v>
      </c>
      <c r="C302" s="12">
        <v>37760</v>
      </c>
      <c r="D302" s="12">
        <v>37763</v>
      </c>
      <c r="E302" s="2" t="s">
        <v>858</v>
      </c>
      <c r="F302" s="6" t="s">
        <v>203</v>
      </c>
      <c r="G302" s="2" t="s">
        <v>203</v>
      </c>
      <c r="H302" s="6">
        <v>79.900000000000006</v>
      </c>
      <c r="I302" s="5" t="s">
        <v>203</v>
      </c>
      <c r="J302" s="5" t="s">
        <v>203</v>
      </c>
      <c r="K302" s="5" t="s">
        <v>203</v>
      </c>
      <c r="L302" s="5" t="s">
        <v>203</v>
      </c>
      <c r="M302" s="5" t="s">
        <v>203</v>
      </c>
      <c r="N302" s="5" t="s">
        <v>203</v>
      </c>
      <c r="O302" s="5" t="s">
        <v>203</v>
      </c>
      <c r="P302" s="5" t="s">
        <v>203</v>
      </c>
      <c r="Q302" s="5" t="s">
        <v>203</v>
      </c>
      <c r="R302" s="5" t="s">
        <v>203</v>
      </c>
      <c r="S302" s="5" t="s">
        <v>203</v>
      </c>
    </row>
    <row r="303" spans="1:19" x14ac:dyDescent="0.25">
      <c r="A303" s="1" t="s">
        <v>103</v>
      </c>
      <c r="B303" s="2" t="s">
        <v>869</v>
      </c>
      <c r="C303" s="12">
        <v>37760</v>
      </c>
      <c r="D303" s="12">
        <v>37763</v>
      </c>
      <c r="E303" s="2" t="s">
        <v>858</v>
      </c>
      <c r="F303" s="6" t="s">
        <v>203</v>
      </c>
      <c r="G303" s="2" t="s">
        <v>203</v>
      </c>
      <c r="H303" s="6">
        <v>83.1</v>
      </c>
      <c r="I303" s="5" t="s">
        <v>203</v>
      </c>
      <c r="J303" s="5" t="s">
        <v>203</v>
      </c>
      <c r="K303" s="5" t="s">
        <v>203</v>
      </c>
      <c r="L303" s="5" t="s">
        <v>203</v>
      </c>
      <c r="M303" s="5" t="s">
        <v>203</v>
      </c>
      <c r="N303" s="5" t="s">
        <v>203</v>
      </c>
      <c r="O303" s="5" t="s">
        <v>203</v>
      </c>
      <c r="P303" s="5" t="s">
        <v>203</v>
      </c>
      <c r="Q303" s="5" t="s">
        <v>203</v>
      </c>
      <c r="R303" s="5" t="s">
        <v>203</v>
      </c>
      <c r="S303" s="5" t="s">
        <v>203</v>
      </c>
    </row>
    <row r="304" spans="1:19" x14ac:dyDescent="0.25">
      <c r="A304" s="1" t="s">
        <v>103</v>
      </c>
      <c r="B304" s="2" t="s">
        <v>867</v>
      </c>
      <c r="C304" s="12">
        <v>37760</v>
      </c>
      <c r="D304" s="12">
        <v>37763</v>
      </c>
      <c r="E304" s="2" t="s">
        <v>859</v>
      </c>
      <c r="F304" s="6" t="s">
        <v>203</v>
      </c>
      <c r="G304" s="2" t="s">
        <v>203</v>
      </c>
      <c r="H304" s="6">
        <v>80.099999999999994</v>
      </c>
      <c r="I304" s="5" t="s">
        <v>203</v>
      </c>
      <c r="J304" s="5" t="s">
        <v>203</v>
      </c>
      <c r="K304" s="5" t="s">
        <v>203</v>
      </c>
      <c r="L304" s="5" t="s">
        <v>203</v>
      </c>
      <c r="M304" s="5" t="s">
        <v>203</v>
      </c>
      <c r="N304" s="5" t="s">
        <v>203</v>
      </c>
      <c r="O304" s="5" t="s">
        <v>203</v>
      </c>
      <c r="P304" s="5" t="s">
        <v>203</v>
      </c>
      <c r="Q304" s="5" t="s">
        <v>203</v>
      </c>
      <c r="R304" s="5" t="s">
        <v>203</v>
      </c>
      <c r="S304" s="5" t="s">
        <v>203</v>
      </c>
    </row>
    <row r="305" spans="1:19" x14ac:dyDescent="0.25">
      <c r="A305" s="1" t="s">
        <v>103</v>
      </c>
      <c r="B305" s="2" t="s">
        <v>868</v>
      </c>
      <c r="C305" s="12">
        <v>37760</v>
      </c>
      <c r="D305" s="12">
        <v>37763</v>
      </c>
      <c r="E305" s="2" t="s">
        <v>859</v>
      </c>
      <c r="F305" s="6" t="s">
        <v>203</v>
      </c>
      <c r="G305" s="2" t="s">
        <v>203</v>
      </c>
      <c r="H305" s="6">
        <v>80.5</v>
      </c>
      <c r="I305" s="5" t="s">
        <v>203</v>
      </c>
      <c r="J305" s="5" t="s">
        <v>203</v>
      </c>
      <c r="K305" s="5" t="s">
        <v>203</v>
      </c>
      <c r="L305" s="5" t="s">
        <v>203</v>
      </c>
      <c r="M305" s="5" t="s">
        <v>203</v>
      </c>
      <c r="N305" s="5" t="s">
        <v>203</v>
      </c>
      <c r="O305" s="5" t="s">
        <v>203</v>
      </c>
      <c r="P305" s="5" t="s">
        <v>203</v>
      </c>
      <c r="Q305" s="5" t="s">
        <v>203</v>
      </c>
      <c r="R305" s="5" t="s">
        <v>203</v>
      </c>
      <c r="S305" s="5" t="s">
        <v>203</v>
      </c>
    </row>
    <row r="306" spans="1:19" x14ac:dyDescent="0.25">
      <c r="A306" s="1" t="s">
        <v>103</v>
      </c>
      <c r="B306" s="2" t="s">
        <v>869</v>
      </c>
      <c r="C306" s="12">
        <v>37760</v>
      </c>
      <c r="D306" s="12">
        <v>37763</v>
      </c>
      <c r="E306" s="2" t="s">
        <v>859</v>
      </c>
      <c r="F306" s="6" t="s">
        <v>203</v>
      </c>
      <c r="G306" s="2" t="s">
        <v>203</v>
      </c>
      <c r="H306" s="6">
        <v>84.3</v>
      </c>
      <c r="I306" s="5" t="s">
        <v>203</v>
      </c>
      <c r="J306" s="5" t="s">
        <v>203</v>
      </c>
      <c r="K306" s="5" t="s">
        <v>203</v>
      </c>
      <c r="L306" s="5" t="s">
        <v>203</v>
      </c>
      <c r="M306" s="5" t="s">
        <v>203</v>
      </c>
      <c r="N306" s="5" t="s">
        <v>203</v>
      </c>
      <c r="O306" s="5" t="s">
        <v>203</v>
      </c>
      <c r="P306" s="5" t="s">
        <v>203</v>
      </c>
      <c r="Q306" s="5" t="s">
        <v>203</v>
      </c>
      <c r="R306" s="5" t="s">
        <v>203</v>
      </c>
      <c r="S306" s="5" t="s">
        <v>203</v>
      </c>
    </row>
    <row r="307" spans="1:19" x14ac:dyDescent="0.25">
      <c r="A307" s="1" t="s">
        <v>103</v>
      </c>
      <c r="B307" s="2" t="s">
        <v>867</v>
      </c>
      <c r="C307" s="12">
        <v>37760</v>
      </c>
      <c r="D307" s="12">
        <v>37763</v>
      </c>
      <c r="E307" s="2" t="s">
        <v>860</v>
      </c>
      <c r="F307" s="6" t="s">
        <v>203</v>
      </c>
      <c r="G307" s="2" t="s">
        <v>203</v>
      </c>
      <c r="H307" s="6">
        <v>74.599999999999994</v>
      </c>
      <c r="I307" s="5" t="s">
        <v>203</v>
      </c>
      <c r="J307" s="5" t="s">
        <v>203</v>
      </c>
      <c r="K307" s="5" t="s">
        <v>203</v>
      </c>
      <c r="L307" s="5" t="s">
        <v>203</v>
      </c>
      <c r="M307" s="5" t="s">
        <v>203</v>
      </c>
      <c r="N307" s="5" t="s">
        <v>203</v>
      </c>
      <c r="O307" s="5" t="s">
        <v>203</v>
      </c>
      <c r="P307" s="5" t="s">
        <v>203</v>
      </c>
      <c r="Q307" s="5" t="s">
        <v>203</v>
      </c>
      <c r="R307" s="5" t="s">
        <v>203</v>
      </c>
      <c r="S307" s="5" t="s">
        <v>203</v>
      </c>
    </row>
    <row r="308" spans="1:19" x14ac:dyDescent="0.25">
      <c r="A308" s="1" t="s">
        <v>103</v>
      </c>
      <c r="B308" s="2" t="s">
        <v>868</v>
      </c>
      <c r="C308" s="12">
        <v>37760</v>
      </c>
      <c r="D308" s="12">
        <v>37763</v>
      </c>
      <c r="E308" s="2" t="s">
        <v>860</v>
      </c>
      <c r="F308" s="6" t="s">
        <v>203</v>
      </c>
      <c r="G308" s="2" t="s">
        <v>203</v>
      </c>
      <c r="H308" s="6">
        <v>77.599999999999994</v>
      </c>
      <c r="I308" s="5" t="s">
        <v>203</v>
      </c>
      <c r="J308" s="5" t="s">
        <v>203</v>
      </c>
      <c r="K308" s="5" t="s">
        <v>203</v>
      </c>
      <c r="L308" s="5" t="s">
        <v>203</v>
      </c>
      <c r="M308" s="5" t="s">
        <v>203</v>
      </c>
      <c r="N308" s="5" t="s">
        <v>203</v>
      </c>
      <c r="O308" s="5" t="s">
        <v>203</v>
      </c>
      <c r="P308" s="5" t="s">
        <v>203</v>
      </c>
      <c r="Q308" s="5" t="s">
        <v>203</v>
      </c>
      <c r="R308" s="5" t="s">
        <v>203</v>
      </c>
      <c r="S308" s="5" t="s">
        <v>203</v>
      </c>
    </row>
    <row r="309" spans="1:19" x14ac:dyDescent="0.25">
      <c r="A309" s="1" t="s">
        <v>103</v>
      </c>
      <c r="B309" s="2" t="s">
        <v>869</v>
      </c>
      <c r="C309" s="12">
        <v>37760</v>
      </c>
      <c r="D309" s="12">
        <v>37763</v>
      </c>
      <c r="E309" s="2" t="s">
        <v>860</v>
      </c>
      <c r="F309" s="6" t="s">
        <v>203</v>
      </c>
      <c r="G309" s="2" t="s">
        <v>203</v>
      </c>
      <c r="H309" s="6">
        <v>78.900000000000006</v>
      </c>
      <c r="I309" s="5" t="s">
        <v>203</v>
      </c>
      <c r="J309" s="5" t="s">
        <v>203</v>
      </c>
      <c r="K309" s="5" t="s">
        <v>203</v>
      </c>
      <c r="L309" s="5" t="s">
        <v>203</v>
      </c>
      <c r="M309" s="5" t="s">
        <v>203</v>
      </c>
      <c r="N309" s="5" t="s">
        <v>203</v>
      </c>
      <c r="O309" s="5" t="s">
        <v>203</v>
      </c>
      <c r="P309" s="5" t="s">
        <v>203</v>
      </c>
      <c r="Q309" s="5" t="s">
        <v>203</v>
      </c>
      <c r="R309" s="5" t="s">
        <v>203</v>
      </c>
      <c r="S309" s="5" t="s">
        <v>203</v>
      </c>
    </row>
    <row r="310" spans="1:19" x14ac:dyDescent="0.25">
      <c r="A310" s="1" t="s">
        <v>102</v>
      </c>
      <c r="B310" s="2" t="s">
        <v>801</v>
      </c>
      <c r="C310" s="12">
        <v>37691</v>
      </c>
      <c r="D310" s="12">
        <v>37693</v>
      </c>
      <c r="E310" s="2" t="s">
        <v>805</v>
      </c>
      <c r="F310" s="6" t="s">
        <v>203</v>
      </c>
      <c r="G310" s="2" t="s">
        <v>203</v>
      </c>
      <c r="H310" s="6">
        <v>78.900000000000006</v>
      </c>
      <c r="I310" s="5"/>
      <c r="K310" s="5" t="s">
        <v>203</v>
      </c>
      <c r="L310" s="5" t="s">
        <v>203</v>
      </c>
      <c r="M310" s="5" t="s">
        <v>203</v>
      </c>
      <c r="N310" s="5" t="s">
        <v>203</v>
      </c>
      <c r="O310" s="5" t="s">
        <v>203</v>
      </c>
      <c r="P310" s="5" t="s">
        <v>203</v>
      </c>
      <c r="Q310" s="5" t="s">
        <v>203</v>
      </c>
      <c r="R310" s="5" t="s">
        <v>203</v>
      </c>
      <c r="S310" s="5" t="s">
        <v>203</v>
      </c>
    </row>
    <row r="311" spans="1:19" x14ac:dyDescent="0.25">
      <c r="A311" s="1" t="s">
        <v>102</v>
      </c>
      <c r="B311" s="2" t="s">
        <v>802</v>
      </c>
      <c r="C311" s="12">
        <v>37691</v>
      </c>
      <c r="D311" s="12">
        <v>37693</v>
      </c>
      <c r="E311" s="2" t="s">
        <v>805</v>
      </c>
      <c r="F311" s="6" t="s">
        <v>203</v>
      </c>
      <c r="G311" s="2" t="s">
        <v>203</v>
      </c>
      <c r="H311" s="6">
        <v>83.8</v>
      </c>
      <c r="I311" s="5"/>
      <c r="K311" s="5" t="s">
        <v>203</v>
      </c>
      <c r="L311" s="5" t="s">
        <v>203</v>
      </c>
      <c r="M311" s="5" t="s">
        <v>203</v>
      </c>
      <c r="N311" s="5" t="s">
        <v>203</v>
      </c>
      <c r="O311" s="5" t="s">
        <v>203</v>
      </c>
      <c r="P311" s="5" t="s">
        <v>203</v>
      </c>
      <c r="Q311" s="5" t="s">
        <v>203</v>
      </c>
      <c r="R311" s="5" t="s">
        <v>203</v>
      </c>
      <c r="S311" s="5" t="s">
        <v>203</v>
      </c>
    </row>
    <row r="312" spans="1:19" x14ac:dyDescent="0.25">
      <c r="A312" s="1" t="s">
        <v>102</v>
      </c>
      <c r="B312" s="2" t="s">
        <v>803</v>
      </c>
      <c r="C312" s="12">
        <v>37691</v>
      </c>
      <c r="D312" s="12">
        <v>37693</v>
      </c>
      <c r="E312" s="2" t="s">
        <v>805</v>
      </c>
      <c r="F312" s="6" t="s">
        <v>203</v>
      </c>
      <c r="G312" s="2" t="s">
        <v>203</v>
      </c>
      <c r="H312" s="6">
        <v>88.4</v>
      </c>
      <c r="I312" s="5"/>
      <c r="K312" s="5" t="s">
        <v>203</v>
      </c>
      <c r="L312" s="5" t="s">
        <v>203</v>
      </c>
      <c r="M312" s="5" t="s">
        <v>203</v>
      </c>
      <c r="N312" s="5" t="s">
        <v>203</v>
      </c>
      <c r="O312" s="5" t="s">
        <v>203</v>
      </c>
      <c r="P312" s="5" t="s">
        <v>203</v>
      </c>
      <c r="Q312" s="5" t="s">
        <v>203</v>
      </c>
      <c r="R312" s="5" t="s">
        <v>203</v>
      </c>
      <c r="S312" s="5" t="s">
        <v>203</v>
      </c>
    </row>
    <row r="313" spans="1:19" x14ac:dyDescent="0.25">
      <c r="A313" s="1" t="s">
        <v>102</v>
      </c>
      <c r="B313" s="2" t="s">
        <v>804</v>
      </c>
      <c r="C313" s="12">
        <v>37691</v>
      </c>
      <c r="D313" s="12">
        <v>37693</v>
      </c>
      <c r="E313" s="2" t="s">
        <v>805</v>
      </c>
      <c r="F313" s="6" t="s">
        <v>203</v>
      </c>
      <c r="G313" s="2" t="s">
        <v>203</v>
      </c>
      <c r="H313" s="6">
        <v>88</v>
      </c>
      <c r="I313" s="5"/>
      <c r="K313" s="5" t="s">
        <v>203</v>
      </c>
      <c r="L313" s="5" t="s">
        <v>203</v>
      </c>
      <c r="M313" s="5" t="s">
        <v>203</v>
      </c>
      <c r="N313" s="5" t="s">
        <v>203</v>
      </c>
      <c r="O313" s="5" t="s">
        <v>203</v>
      </c>
      <c r="P313" s="5" t="s">
        <v>203</v>
      </c>
      <c r="Q313" s="5" t="s">
        <v>203</v>
      </c>
      <c r="R313" s="5" t="s">
        <v>203</v>
      </c>
      <c r="S313" s="5" t="s">
        <v>203</v>
      </c>
    </row>
    <row r="314" spans="1:19" ht="45" x14ac:dyDescent="0.25">
      <c r="A314" s="1" t="s">
        <v>101</v>
      </c>
      <c r="B314" s="2" t="s">
        <v>790</v>
      </c>
      <c r="C314" s="7">
        <v>37840</v>
      </c>
      <c r="D314" s="7">
        <v>37842</v>
      </c>
      <c r="E314" s="13" t="s">
        <v>1433</v>
      </c>
      <c r="F314" s="6" t="s">
        <v>203</v>
      </c>
      <c r="G314" s="6">
        <v>74</v>
      </c>
      <c r="H314" s="6">
        <v>76.400000000000006</v>
      </c>
      <c r="I314" s="5" t="s">
        <v>203</v>
      </c>
      <c r="J314" s="5" t="s">
        <v>203</v>
      </c>
      <c r="K314" s="5" t="s">
        <v>203</v>
      </c>
      <c r="L314" s="5" t="s">
        <v>203</v>
      </c>
      <c r="M314" s="5" t="s">
        <v>203</v>
      </c>
      <c r="N314" s="5" t="s">
        <v>203</v>
      </c>
      <c r="O314" s="5" t="s">
        <v>203</v>
      </c>
      <c r="P314" s="5" t="s">
        <v>203</v>
      </c>
      <c r="Q314" s="5" t="s">
        <v>203</v>
      </c>
      <c r="R314" s="5" t="s">
        <v>203</v>
      </c>
      <c r="S314" s="5" t="s">
        <v>203</v>
      </c>
    </row>
    <row r="315" spans="1:19" ht="45" x14ac:dyDescent="0.25">
      <c r="A315" s="1" t="s">
        <v>101</v>
      </c>
      <c r="B315" s="2" t="s">
        <v>791</v>
      </c>
      <c r="C315" s="7">
        <v>37840</v>
      </c>
      <c r="D315" s="7">
        <v>37842</v>
      </c>
      <c r="E315" s="13" t="s">
        <v>1433</v>
      </c>
      <c r="F315" s="6" t="s">
        <v>203</v>
      </c>
      <c r="G315" s="6">
        <v>72.400000000000006</v>
      </c>
      <c r="H315" s="6">
        <v>76.400000000000006</v>
      </c>
      <c r="I315" s="5" t="s">
        <v>203</v>
      </c>
      <c r="J315" s="5" t="s">
        <v>203</v>
      </c>
      <c r="K315" s="5" t="s">
        <v>203</v>
      </c>
      <c r="L315" s="5" t="s">
        <v>203</v>
      </c>
      <c r="M315" s="5" t="s">
        <v>203</v>
      </c>
      <c r="N315" s="5" t="s">
        <v>203</v>
      </c>
      <c r="O315" s="5" t="s">
        <v>203</v>
      </c>
      <c r="P315" s="5" t="s">
        <v>203</v>
      </c>
      <c r="Q315" s="5" t="s">
        <v>203</v>
      </c>
      <c r="R315" s="5" t="s">
        <v>203</v>
      </c>
      <c r="S315" s="5" t="s">
        <v>203</v>
      </c>
    </row>
    <row r="316" spans="1:19" ht="45" x14ac:dyDescent="0.25">
      <c r="A316" s="1" t="s">
        <v>101</v>
      </c>
      <c r="B316" s="2" t="s">
        <v>792</v>
      </c>
      <c r="C316" s="7">
        <v>37840</v>
      </c>
      <c r="D316" s="7">
        <v>37842</v>
      </c>
      <c r="E316" s="13" t="s">
        <v>1433</v>
      </c>
      <c r="F316" s="6" t="s">
        <v>203</v>
      </c>
      <c r="G316" s="6">
        <v>69.400000000000006</v>
      </c>
      <c r="H316" s="6">
        <v>73.2</v>
      </c>
      <c r="I316" s="5" t="s">
        <v>203</v>
      </c>
      <c r="J316" s="5" t="s">
        <v>203</v>
      </c>
      <c r="K316" s="5" t="s">
        <v>203</v>
      </c>
      <c r="L316" s="5" t="s">
        <v>203</v>
      </c>
      <c r="M316" s="5" t="s">
        <v>203</v>
      </c>
      <c r="N316" s="5" t="s">
        <v>203</v>
      </c>
      <c r="O316" s="5" t="s">
        <v>203</v>
      </c>
      <c r="P316" s="5" t="s">
        <v>203</v>
      </c>
      <c r="Q316" s="5" t="s">
        <v>203</v>
      </c>
      <c r="R316" s="5" t="s">
        <v>203</v>
      </c>
      <c r="S316" s="5" t="s">
        <v>203</v>
      </c>
    </row>
    <row r="317" spans="1:19" ht="45" x14ac:dyDescent="0.25">
      <c r="A317" s="1" t="s">
        <v>101</v>
      </c>
      <c r="B317" s="2" t="s">
        <v>793</v>
      </c>
      <c r="C317" s="7">
        <v>37840</v>
      </c>
      <c r="D317" s="7">
        <v>37842</v>
      </c>
      <c r="E317" s="13" t="s">
        <v>1433</v>
      </c>
      <c r="F317" s="6" t="s">
        <v>203</v>
      </c>
      <c r="G317" s="6">
        <v>73</v>
      </c>
      <c r="H317" s="6">
        <v>76.3</v>
      </c>
      <c r="I317" s="5" t="s">
        <v>203</v>
      </c>
      <c r="J317" s="5" t="s">
        <v>203</v>
      </c>
      <c r="K317" s="5" t="s">
        <v>203</v>
      </c>
      <c r="L317" s="5" t="s">
        <v>203</v>
      </c>
      <c r="M317" s="5" t="s">
        <v>203</v>
      </c>
      <c r="N317" s="5" t="s">
        <v>203</v>
      </c>
      <c r="O317" s="5" t="s">
        <v>203</v>
      </c>
      <c r="P317" s="5" t="s">
        <v>203</v>
      </c>
      <c r="Q317" s="5" t="s">
        <v>203</v>
      </c>
      <c r="R317" s="5" t="s">
        <v>203</v>
      </c>
      <c r="S317" s="5" t="s">
        <v>203</v>
      </c>
    </row>
    <row r="318" spans="1:19" ht="45" x14ac:dyDescent="0.25">
      <c r="A318" s="1" t="s">
        <v>101</v>
      </c>
      <c r="B318" s="2" t="s">
        <v>794</v>
      </c>
      <c r="C318" s="7">
        <v>37840</v>
      </c>
      <c r="D318" s="7">
        <v>37842</v>
      </c>
      <c r="E318" s="13" t="s">
        <v>1433</v>
      </c>
      <c r="F318" s="6" t="s">
        <v>203</v>
      </c>
      <c r="G318" s="6">
        <v>66.900000000000006</v>
      </c>
      <c r="H318" s="6">
        <v>71</v>
      </c>
      <c r="I318" s="5" t="s">
        <v>203</v>
      </c>
      <c r="J318" s="5" t="s">
        <v>203</v>
      </c>
      <c r="K318" s="5" t="s">
        <v>203</v>
      </c>
      <c r="L318" s="5" t="s">
        <v>203</v>
      </c>
      <c r="M318" s="5" t="s">
        <v>203</v>
      </c>
      <c r="N318" s="5" t="s">
        <v>203</v>
      </c>
      <c r="O318" s="5" t="s">
        <v>203</v>
      </c>
      <c r="P318" s="5" t="s">
        <v>203</v>
      </c>
      <c r="Q318" s="5" t="s">
        <v>203</v>
      </c>
      <c r="R318" s="5" t="s">
        <v>203</v>
      </c>
      <c r="S318" s="5" t="s">
        <v>203</v>
      </c>
    </row>
    <row r="319" spans="1:19" ht="45" x14ac:dyDescent="0.25">
      <c r="A319" s="1" t="s">
        <v>101</v>
      </c>
      <c r="B319" s="2" t="s">
        <v>795</v>
      </c>
      <c r="C319" s="7">
        <v>37840</v>
      </c>
      <c r="D319" s="7">
        <v>37842</v>
      </c>
      <c r="E319" s="13" t="s">
        <v>1433</v>
      </c>
      <c r="F319" s="6" t="s">
        <v>203</v>
      </c>
      <c r="G319" s="6">
        <v>69.400000000000006</v>
      </c>
      <c r="H319" s="6">
        <v>73.400000000000006</v>
      </c>
      <c r="I319" s="5" t="s">
        <v>203</v>
      </c>
      <c r="J319" s="5" t="s">
        <v>203</v>
      </c>
      <c r="K319" s="5" t="s">
        <v>203</v>
      </c>
      <c r="L319" s="5" t="s">
        <v>203</v>
      </c>
      <c r="M319" s="5" t="s">
        <v>203</v>
      </c>
      <c r="N319" s="5" t="s">
        <v>203</v>
      </c>
      <c r="O319" s="5" t="s">
        <v>203</v>
      </c>
      <c r="P319" s="5" t="s">
        <v>203</v>
      </c>
      <c r="Q319" s="5" t="s">
        <v>203</v>
      </c>
      <c r="R319" s="5" t="s">
        <v>203</v>
      </c>
      <c r="S319" s="5" t="s">
        <v>203</v>
      </c>
    </row>
    <row r="320" spans="1:19" ht="45" x14ac:dyDescent="0.25">
      <c r="A320" s="1" t="s">
        <v>101</v>
      </c>
      <c r="B320" s="2" t="s">
        <v>796</v>
      </c>
      <c r="C320" s="7">
        <v>37840</v>
      </c>
      <c r="D320" s="7">
        <v>37842</v>
      </c>
      <c r="E320" s="13" t="s">
        <v>1433</v>
      </c>
      <c r="F320" s="6" t="s">
        <v>203</v>
      </c>
      <c r="G320" s="6">
        <v>68.2</v>
      </c>
      <c r="H320" s="6">
        <v>74.7</v>
      </c>
      <c r="I320" s="5" t="s">
        <v>203</v>
      </c>
      <c r="J320" s="5" t="s">
        <v>203</v>
      </c>
      <c r="K320" s="5" t="s">
        <v>203</v>
      </c>
      <c r="L320" s="5" t="s">
        <v>203</v>
      </c>
      <c r="M320" s="5" t="s">
        <v>203</v>
      </c>
      <c r="N320" s="5" t="s">
        <v>203</v>
      </c>
      <c r="O320" s="5" t="s">
        <v>203</v>
      </c>
      <c r="P320" s="5" t="s">
        <v>203</v>
      </c>
      <c r="Q320" s="5" t="s">
        <v>203</v>
      </c>
      <c r="R320" s="5" t="s">
        <v>203</v>
      </c>
      <c r="S320" s="5" t="s">
        <v>203</v>
      </c>
    </row>
    <row r="321" spans="1:19" ht="45" x14ac:dyDescent="0.25">
      <c r="A321" s="1" t="s">
        <v>101</v>
      </c>
      <c r="B321" s="2" t="s">
        <v>797</v>
      </c>
      <c r="C321" s="7">
        <v>37840</v>
      </c>
      <c r="D321" s="7">
        <v>37842</v>
      </c>
      <c r="E321" s="13" t="s">
        <v>1433</v>
      </c>
      <c r="F321" s="6" t="s">
        <v>203</v>
      </c>
      <c r="G321" s="6">
        <v>67</v>
      </c>
      <c r="H321" s="6">
        <v>67.8</v>
      </c>
      <c r="I321" s="5" t="s">
        <v>203</v>
      </c>
      <c r="J321" s="5" t="s">
        <v>203</v>
      </c>
      <c r="K321" s="5" t="s">
        <v>203</v>
      </c>
      <c r="L321" s="5" t="s">
        <v>203</v>
      </c>
      <c r="M321" s="5" t="s">
        <v>203</v>
      </c>
      <c r="N321" s="5" t="s">
        <v>203</v>
      </c>
      <c r="O321" s="5" t="s">
        <v>203</v>
      </c>
      <c r="P321" s="5" t="s">
        <v>203</v>
      </c>
      <c r="Q321" s="5" t="s">
        <v>203</v>
      </c>
      <c r="R321" s="5" t="s">
        <v>203</v>
      </c>
      <c r="S321" s="5" t="s">
        <v>203</v>
      </c>
    </row>
    <row r="322" spans="1:19" ht="45" x14ac:dyDescent="0.25">
      <c r="A322" s="1" t="s">
        <v>101</v>
      </c>
      <c r="B322" s="2" t="s">
        <v>784</v>
      </c>
      <c r="C322" s="7">
        <v>37840</v>
      </c>
      <c r="D322" s="7">
        <v>37842</v>
      </c>
      <c r="E322" s="13" t="s">
        <v>1433</v>
      </c>
      <c r="F322" s="6" t="s">
        <v>203</v>
      </c>
      <c r="G322" s="6">
        <v>67.5</v>
      </c>
      <c r="H322" s="6">
        <v>71.400000000000006</v>
      </c>
      <c r="I322" s="5" t="s">
        <v>203</v>
      </c>
      <c r="J322" s="5" t="s">
        <v>203</v>
      </c>
      <c r="K322" s="5" t="s">
        <v>203</v>
      </c>
      <c r="L322" s="5" t="s">
        <v>203</v>
      </c>
      <c r="M322" s="5" t="s">
        <v>203</v>
      </c>
      <c r="N322" s="5" t="s">
        <v>203</v>
      </c>
      <c r="O322" s="5" t="s">
        <v>203</v>
      </c>
      <c r="P322" s="5" t="s">
        <v>203</v>
      </c>
      <c r="Q322" s="5" t="s">
        <v>203</v>
      </c>
      <c r="R322" s="5" t="s">
        <v>203</v>
      </c>
      <c r="S322" s="5" t="s">
        <v>203</v>
      </c>
    </row>
    <row r="323" spans="1:19" ht="45" x14ac:dyDescent="0.25">
      <c r="A323" s="1" t="s">
        <v>101</v>
      </c>
      <c r="B323" s="2" t="s">
        <v>798</v>
      </c>
      <c r="C323" s="7">
        <v>37840</v>
      </c>
      <c r="D323" s="7">
        <v>37842</v>
      </c>
      <c r="E323" s="13" t="s">
        <v>1433</v>
      </c>
      <c r="F323" s="6" t="s">
        <v>203</v>
      </c>
      <c r="G323" s="6">
        <v>68.099999999999994</v>
      </c>
      <c r="H323" s="6">
        <v>70.2</v>
      </c>
      <c r="I323" s="5" t="s">
        <v>203</v>
      </c>
      <c r="J323" s="5" t="s">
        <v>203</v>
      </c>
      <c r="K323" s="5" t="s">
        <v>203</v>
      </c>
      <c r="L323" s="5" t="s">
        <v>203</v>
      </c>
      <c r="M323" s="5" t="s">
        <v>203</v>
      </c>
      <c r="N323" s="5" t="s">
        <v>203</v>
      </c>
      <c r="O323" s="5" t="s">
        <v>203</v>
      </c>
      <c r="P323" s="5" t="s">
        <v>203</v>
      </c>
      <c r="Q323" s="5" t="s">
        <v>203</v>
      </c>
      <c r="R323" s="5" t="s">
        <v>203</v>
      </c>
      <c r="S323" s="5" t="s">
        <v>203</v>
      </c>
    </row>
    <row r="324" spans="1:19" ht="45" x14ac:dyDescent="0.25">
      <c r="A324" s="1" t="s">
        <v>101</v>
      </c>
      <c r="B324" s="2" t="s">
        <v>789</v>
      </c>
      <c r="C324" s="7">
        <v>37840</v>
      </c>
      <c r="D324" s="7">
        <v>37842</v>
      </c>
      <c r="E324" s="13" t="s">
        <v>1433</v>
      </c>
      <c r="F324" s="6" t="s">
        <v>203</v>
      </c>
      <c r="G324" s="6">
        <v>77.599999999999994</v>
      </c>
      <c r="H324" s="6">
        <v>83.7</v>
      </c>
      <c r="I324" s="5" t="s">
        <v>203</v>
      </c>
      <c r="J324" s="5" t="s">
        <v>203</v>
      </c>
      <c r="K324" s="5" t="s">
        <v>203</v>
      </c>
      <c r="L324" s="5" t="s">
        <v>203</v>
      </c>
      <c r="M324" s="5" t="s">
        <v>203</v>
      </c>
      <c r="N324" s="5" t="s">
        <v>203</v>
      </c>
      <c r="O324" s="5" t="s">
        <v>203</v>
      </c>
      <c r="P324" s="5" t="s">
        <v>203</v>
      </c>
      <c r="Q324" s="5" t="s">
        <v>203</v>
      </c>
      <c r="R324" s="5" t="s">
        <v>203</v>
      </c>
      <c r="S324" s="5" t="s">
        <v>203</v>
      </c>
    </row>
    <row r="325" spans="1:19" ht="45" x14ac:dyDescent="0.25">
      <c r="A325" s="1" t="s">
        <v>101</v>
      </c>
      <c r="B325" s="2" t="s">
        <v>799</v>
      </c>
      <c r="C325" s="7">
        <v>37840</v>
      </c>
      <c r="D325" s="7">
        <v>37842</v>
      </c>
      <c r="E325" s="13" t="s">
        <v>1433</v>
      </c>
      <c r="F325" s="6" t="s">
        <v>203</v>
      </c>
      <c r="G325" s="6">
        <v>63.2</v>
      </c>
      <c r="H325" s="6">
        <v>75.400000000000006</v>
      </c>
      <c r="I325" s="5" t="s">
        <v>203</v>
      </c>
      <c r="J325" s="5" t="s">
        <v>203</v>
      </c>
      <c r="K325" s="5" t="s">
        <v>203</v>
      </c>
      <c r="L325" s="5" t="s">
        <v>203</v>
      </c>
      <c r="M325" s="5" t="s">
        <v>203</v>
      </c>
      <c r="N325" s="5" t="s">
        <v>203</v>
      </c>
      <c r="O325" s="5" t="s">
        <v>203</v>
      </c>
      <c r="P325" s="5" t="s">
        <v>203</v>
      </c>
      <c r="Q325" s="5" t="s">
        <v>203</v>
      </c>
      <c r="R325" s="5" t="s">
        <v>203</v>
      </c>
      <c r="S325" s="5" t="s">
        <v>203</v>
      </c>
    </row>
    <row r="326" spans="1:19" x14ac:dyDescent="0.25">
      <c r="A326" s="1" t="s">
        <v>98</v>
      </c>
      <c r="B326" s="2" t="s">
        <v>853</v>
      </c>
      <c r="C326" s="7">
        <v>37789</v>
      </c>
      <c r="D326" s="7">
        <v>37790</v>
      </c>
      <c r="E326" s="2" t="s">
        <v>850</v>
      </c>
      <c r="F326" s="6" t="s">
        <v>203</v>
      </c>
      <c r="G326" s="2">
        <v>106</v>
      </c>
      <c r="H326" s="6">
        <v>110</v>
      </c>
      <c r="I326" s="5" t="s">
        <v>203</v>
      </c>
      <c r="J326" s="5" t="s">
        <v>203</v>
      </c>
      <c r="K326" s="5" t="s">
        <v>203</v>
      </c>
      <c r="L326" s="5" t="s">
        <v>203</v>
      </c>
      <c r="M326" s="5" t="s">
        <v>203</v>
      </c>
      <c r="N326" s="5" t="s">
        <v>203</v>
      </c>
      <c r="O326" s="5" t="s">
        <v>203</v>
      </c>
      <c r="P326" s="5" t="s">
        <v>203</v>
      </c>
      <c r="Q326" s="5" t="s">
        <v>203</v>
      </c>
      <c r="R326" s="5" t="s">
        <v>203</v>
      </c>
      <c r="S326" s="5" t="s">
        <v>203</v>
      </c>
    </row>
    <row r="327" spans="1:19" x14ac:dyDescent="0.25">
      <c r="A327" s="1" t="s">
        <v>98</v>
      </c>
      <c r="B327" s="2" t="s">
        <v>853</v>
      </c>
      <c r="C327" s="7">
        <v>37789</v>
      </c>
      <c r="D327" s="7">
        <v>37790</v>
      </c>
      <c r="E327" s="2" t="s">
        <v>1021</v>
      </c>
      <c r="F327" s="6" t="s">
        <v>203</v>
      </c>
      <c r="G327" s="2">
        <v>87</v>
      </c>
      <c r="H327" s="6">
        <v>88</v>
      </c>
      <c r="I327" s="5" t="s">
        <v>203</v>
      </c>
      <c r="J327" s="5" t="s">
        <v>203</v>
      </c>
      <c r="K327" s="5" t="s">
        <v>203</v>
      </c>
      <c r="L327" s="5" t="s">
        <v>203</v>
      </c>
      <c r="M327" s="5" t="s">
        <v>203</v>
      </c>
      <c r="N327" s="5" t="s">
        <v>203</v>
      </c>
      <c r="O327" s="5" t="s">
        <v>203</v>
      </c>
      <c r="P327" s="5" t="s">
        <v>203</v>
      </c>
      <c r="Q327" s="5" t="s">
        <v>203</v>
      </c>
      <c r="R327" s="5" t="s">
        <v>203</v>
      </c>
      <c r="S327" s="5" t="s">
        <v>203</v>
      </c>
    </row>
    <row r="328" spans="1:19" x14ac:dyDescent="0.25">
      <c r="A328" s="1" t="s">
        <v>98</v>
      </c>
      <c r="B328" s="2" t="s">
        <v>853</v>
      </c>
      <c r="C328" s="7">
        <v>37789</v>
      </c>
      <c r="D328" s="7">
        <v>37790</v>
      </c>
      <c r="E328" s="2" t="s">
        <v>851</v>
      </c>
      <c r="F328" s="6" t="s">
        <v>203</v>
      </c>
      <c r="G328" s="2">
        <v>97</v>
      </c>
      <c r="H328" s="6">
        <v>101</v>
      </c>
      <c r="I328" s="5" t="s">
        <v>203</v>
      </c>
      <c r="J328" s="5" t="s">
        <v>203</v>
      </c>
      <c r="K328" s="5" t="s">
        <v>203</v>
      </c>
      <c r="L328" s="5" t="s">
        <v>203</v>
      </c>
      <c r="M328" s="5" t="s">
        <v>203</v>
      </c>
      <c r="N328" s="5" t="s">
        <v>203</v>
      </c>
      <c r="O328" s="5" t="s">
        <v>203</v>
      </c>
      <c r="P328" s="5" t="s">
        <v>203</v>
      </c>
      <c r="Q328" s="5" t="s">
        <v>203</v>
      </c>
      <c r="R328" s="5" t="s">
        <v>203</v>
      </c>
      <c r="S328" s="5" t="s">
        <v>203</v>
      </c>
    </row>
    <row r="329" spans="1:19" x14ac:dyDescent="0.25">
      <c r="A329" s="1" t="s">
        <v>97</v>
      </c>
      <c r="B329" s="2" t="s">
        <v>462</v>
      </c>
      <c r="C329" s="7">
        <v>38243</v>
      </c>
      <c r="D329" s="7">
        <v>38246</v>
      </c>
      <c r="E329" s="2" t="s">
        <v>461</v>
      </c>
      <c r="F329" s="6" t="s">
        <v>203</v>
      </c>
      <c r="G329" s="2">
        <v>90</v>
      </c>
      <c r="H329" s="6">
        <v>100</v>
      </c>
      <c r="I329" s="5" t="s">
        <v>203</v>
      </c>
      <c r="J329" s="5" t="s">
        <v>203</v>
      </c>
      <c r="K329" s="5" t="s">
        <v>203</v>
      </c>
      <c r="L329" s="5" t="s">
        <v>203</v>
      </c>
      <c r="M329" s="5" t="s">
        <v>203</v>
      </c>
      <c r="N329" s="5" t="s">
        <v>203</v>
      </c>
      <c r="O329" s="5" t="s">
        <v>203</v>
      </c>
      <c r="P329" s="5" t="s">
        <v>203</v>
      </c>
      <c r="Q329" s="5" t="s">
        <v>203</v>
      </c>
      <c r="R329" s="5" t="s">
        <v>203</v>
      </c>
      <c r="S329" s="5" t="s">
        <v>203</v>
      </c>
    </row>
    <row r="330" spans="1:19" x14ac:dyDescent="0.25">
      <c r="A330" s="1" t="s">
        <v>97</v>
      </c>
      <c r="B330" s="2" t="s">
        <v>463</v>
      </c>
      <c r="C330" s="7">
        <v>38243</v>
      </c>
      <c r="D330" s="7">
        <v>38246</v>
      </c>
      <c r="E330" s="2" t="s">
        <v>1452</v>
      </c>
      <c r="F330" s="6" t="s">
        <v>203</v>
      </c>
      <c r="G330" s="2" t="s">
        <v>203</v>
      </c>
      <c r="H330" s="6">
        <v>85</v>
      </c>
      <c r="I330" s="5" t="s">
        <v>203</v>
      </c>
      <c r="J330" s="5" t="s">
        <v>203</v>
      </c>
      <c r="K330" s="5" t="s">
        <v>203</v>
      </c>
      <c r="L330" s="5" t="s">
        <v>203</v>
      </c>
      <c r="M330" s="5" t="s">
        <v>203</v>
      </c>
      <c r="N330" s="5" t="s">
        <v>203</v>
      </c>
      <c r="O330" s="5" t="s">
        <v>203</v>
      </c>
      <c r="P330" s="5" t="s">
        <v>203</v>
      </c>
      <c r="Q330" s="5" t="s">
        <v>203</v>
      </c>
      <c r="R330" s="5" t="s">
        <v>203</v>
      </c>
      <c r="S330" s="5" t="s">
        <v>203</v>
      </c>
    </row>
    <row r="331" spans="1:19" x14ac:dyDescent="0.25">
      <c r="A331" s="1" t="s">
        <v>96</v>
      </c>
      <c r="B331" s="2" t="s">
        <v>933</v>
      </c>
      <c r="C331" s="12">
        <v>38013</v>
      </c>
      <c r="D331" s="12">
        <v>38014</v>
      </c>
      <c r="E331" s="2" t="s">
        <v>1452</v>
      </c>
      <c r="F331" s="6" t="s">
        <v>203</v>
      </c>
      <c r="G331" s="2" t="s">
        <v>203</v>
      </c>
      <c r="H331" s="6">
        <v>50.7</v>
      </c>
      <c r="I331" s="5" t="s">
        <v>203</v>
      </c>
      <c r="J331" s="5" t="s">
        <v>203</v>
      </c>
      <c r="K331" s="5" t="s">
        <v>203</v>
      </c>
      <c r="L331" s="5" t="s">
        <v>203</v>
      </c>
      <c r="M331" s="5" t="s">
        <v>203</v>
      </c>
      <c r="N331" s="5" t="s">
        <v>203</v>
      </c>
      <c r="O331" s="5" t="s">
        <v>203</v>
      </c>
      <c r="P331" s="5" t="s">
        <v>203</v>
      </c>
      <c r="Q331" s="5" t="s">
        <v>203</v>
      </c>
      <c r="R331" s="5" t="s">
        <v>203</v>
      </c>
      <c r="S331" s="5" t="s">
        <v>203</v>
      </c>
    </row>
    <row r="332" spans="1:19" x14ac:dyDescent="0.25">
      <c r="A332" s="1" t="s">
        <v>96</v>
      </c>
      <c r="B332" s="2" t="s">
        <v>933</v>
      </c>
      <c r="C332" s="12">
        <v>38013</v>
      </c>
      <c r="D332" s="12">
        <v>38014</v>
      </c>
      <c r="E332" s="2" t="s">
        <v>1452</v>
      </c>
      <c r="F332" s="6" t="s">
        <v>203</v>
      </c>
      <c r="G332" s="2" t="s">
        <v>203</v>
      </c>
      <c r="H332" s="6">
        <v>49.6</v>
      </c>
      <c r="I332" s="5" t="s">
        <v>203</v>
      </c>
      <c r="J332" s="5" t="s">
        <v>203</v>
      </c>
      <c r="K332" s="5" t="s">
        <v>203</v>
      </c>
      <c r="L332" s="5" t="s">
        <v>203</v>
      </c>
      <c r="M332" s="5" t="s">
        <v>203</v>
      </c>
      <c r="N332" s="5" t="s">
        <v>203</v>
      </c>
      <c r="O332" s="5" t="s">
        <v>203</v>
      </c>
      <c r="P332" s="5" t="s">
        <v>203</v>
      </c>
      <c r="Q332" s="5" t="s">
        <v>203</v>
      </c>
      <c r="R332" s="5" t="s">
        <v>203</v>
      </c>
      <c r="S332" s="5" t="s">
        <v>203</v>
      </c>
    </row>
    <row r="333" spans="1:19" x14ac:dyDescent="0.25">
      <c r="A333" s="1" t="s">
        <v>96</v>
      </c>
      <c r="B333" s="2" t="s">
        <v>934</v>
      </c>
      <c r="C333" s="12">
        <v>38013</v>
      </c>
      <c r="D333" s="12">
        <v>38014</v>
      </c>
      <c r="E333" s="2" t="s">
        <v>1452</v>
      </c>
      <c r="F333" s="6" t="s">
        <v>203</v>
      </c>
      <c r="G333" s="2" t="s">
        <v>203</v>
      </c>
      <c r="H333" s="6">
        <v>48.4</v>
      </c>
      <c r="I333" s="5" t="s">
        <v>203</v>
      </c>
      <c r="J333" s="5" t="s">
        <v>203</v>
      </c>
      <c r="K333" s="5" t="s">
        <v>203</v>
      </c>
      <c r="L333" s="5" t="s">
        <v>203</v>
      </c>
      <c r="M333" s="5" t="s">
        <v>203</v>
      </c>
      <c r="N333" s="5" t="s">
        <v>203</v>
      </c>
      <c r="O333" s="5" t="s">
        <v>203</v>
      </c>
      <c r="P333" s="5" t="s">
        <v>203</v>
      </c>
      <c r="Q333" s="5" t="s">
        <v>203</v>
      </c>
      <c r="R333" s="5" t="s">
        <v>203</v>
      </c>
      <c r="S333" s="5" t="s">
        <v>203</v>
      </c>
    </row>
    <row r="334" spans="1:19" x14ac:dyDescent="0.25">
      <c r="A334" s="1" t="s">
        <v>96</v>
      </c>
      <c r="B334" s="2" t="s">
        <v>935</v>
      </c>
      <c r="C334" s="12">
        <v>38013</v>
      </c>
      <c r="D334" s="12">
        <v>38014</v>
      </c>
      <c r="E334" s="2" t="s">
        <v>1452</v>
      </c>
      <c r="F334" s="6" t="s">
        <v>203</v>
      </c>
      <c r="G334" s="2" t="s">
        <v>203</v>
      </c>
      <c r="H334" s="6">
        <v>44.4</v>
      </c>
      <c r="I334" s="5" t="s">
        <v>203</v>
      </c>
      <c r="J334" s="5" t="s">
        <v>203</v>
      </c>
      <c r="K334" s="5" t="s">
        <v>203</v>
      </c>
      <c r="L334" s="5" t="s">
        <v>203</v>
      </c>
      <c r="M334" s="5" t="s">
        <v>203</v>
      </c>
      <c r="N334" s="5" t="s">
        <v>203</v>
      </c>
      <c r="O334" s="5" t="s">
        <v>203</v>
      </c>
      <c r="P334" s="5" t="s">
        <v>203</v>
      </c>
      <c r="Q334" s="5" t="s">
        <v>203</v>
      </c>
      <c r="R334" s="5" t="s">
        <v>203</v>
      </c>
      <c r="S334" s="5" t="s">
        <v>203</v>
      </c>
    </row>
    <row r="335" spans="1:19" x14ac:dyDescent="0.25">
      <c r="A335" s="1" t="s">
        <v>95</v>
      </c>
      <c r="B335" s="13" t="s">
        <v>931</v>
      </c>
      <c r="C335" s="7">
        <v>38299</v>
      </c>
      <c r="D335" s="7">
        <v>38303</v>
      </c>
      <c r="E335" s="2" t="s">
        <v>778</v>
      </c>
      <c r="F335" s="6" t="s">
        <v>203</v>
      </c>
      <c r="G335" s="2" t="s">
        <v>203</v>
      </c>
      <c r="H335" s="6">
        <v>82.2</v>
      </c>
      <c r="I335" s="5" t="s">
        <v>203</v>
      </c>
      <c r="J335" s="5" t="s">
        <v>203</v>
      </c>
      <c r="K335" s="5" t="s">
        <v>203</v>
      </c>
      <c r="L335" s="5" t="s">
        <v>203</v>
      </c>
      <c r="M335" s="5" t="s">
        <v>203</v>
      </c>
      <c r="N335" s="5" t="s">
        <v>203</v>
      </c>
      <c r="O335" s="5" t="s">
        <v>203</v>
      </c>
      <c r="P335" s="5" t="s">
        <v>203</v>
      </c>
      <c r="Q335" s="5" t="s">
        <v>203</v>
      </c>
      <c r="R335" s="5" t="s">
        <v>203</v>
      </c>
      <c r="S335" s="5" t="s">
        <v>203</v>
      </c>
    </row>
    <row r="336" spans="1:19" x14ac:dyDescent="0.25">
      <c r="A336" s="1" t="s">
        <v>95</v>
      </c>
      <c r="B336" s="13" t="s">
        <v>931</v>
      </c>
      <c r="C336" s="7">
        <v>38299</v>
      </c>
      <c r="D336" s="7">
        <v>38303</v>
      </c>
      <c r="E336" s="2" t="s">
        <v>779</v>
      </c>
      <c r="F336" s="6" t="s">
        <v>203</v>
      </c>
      <c r="G336" s="2" t="s">
        <v>203</v>
      </c>
      <c r="H336" s="6">
        <v>81.7</v>
      </c>
      <c r="I336" s="5" t="s">
        <v>203</v>
      </c>
      <c r="J336" s="5" t="s">
        <v>203</v>
      </c>
      <c r="K336" s="5" t="s">
        <v>203</v>
      </c>
      <c r="L336" s="5" t="s">
        <v>203</v>
      </c>
      <c r="M336" s="5" t="s">
        <v>203</v>
      </c>
      <c r="N336" s="5" t="s">
        <v>203</v>
      </c>
      <c r="O336" s="5" t="s">
        <v>203</v>
      </c>
      <c r="P336" s="5" t="s">
        <v>203</v>
      </c>
      <c r="Q336" s="5" t="s">
        <v>203</v>
      </c>
      <c r="R336" s="5" t="s">
        <v>203</v>
      </c>
      <c r="S336" s="5" t="s">
        <v>203</v>
      </c>
    </row>
    <row r="337" spans="1:19" x14ac:dyDescent="0.25">
      <c r="A337" s="1" t="s">
        <v>95</v>
      </c>
      <c r="B337" s="13" t="s">
        <v>931</v>
      </c>
      <c r="C337" s="7">
        <v>38299</v>
      </c>
      <c r="D337" s="7">
        <v>38303</v>
      </c>
      <c r="E337" s="2" t="s">
        <v>780</v>
      </c>
      <c r="F337" s="6" t="s">
        <v>203</v>
      </c>
      <c r="G337" s="2" t="s">
        <v>203</v>
      </c>
      <c r="H337" s="6">
        <v>78.7</v>
      </c>
      <c r="I337" s="5" t="s">
        <v>203</v>
      </c>
      <c r="J337" s="5" t="s">
        <v>203</v>
      </c>
      <c r="K337" s="5" t="s">
        <v>203</v>
      </c>
      <c r="L337" s="5" t="s">
        <v>203</v>
      </c>
      <c r="M337" s="5" t="s">
        <v>203</v>
      </c>
      <c r="N337" s="5" t="s">
        <v>203</v>
      </c>
      <c r="O337" s="5" t="s">
        <v>203</v>
      </c>
      <c r="P337" s="5" t="s">
        <v>203</v>
      </c>
      <c r="Q337" s="5" t="s">
        <v>203</v>
      </c>
      <c r="R337" s="5" t="s">
        <v>203</v>
      </c>
      <c r="S337" s="5" t="s">
        <v>203</v>
      </c>
    </row>
    <row r="338" spans="1:19" x14ac:dyDescent="0.25">
      <c r="A338" s="1" t="s">
        <v>95</v>
      </c>
      <c r="B338" s="13" t="s">
        <v>929</v>
      </c>
      <c r="C338" s="7">
        <v>38299</v>
      </c>
      <c r="D338" s="7">
        <v>38303</v>
      </c>
      <c r="E338" s="2" t="s">
        <v>778</v>
      </c>
      <c r="F338" s="6" t="s">
        <v>203</v>
      </c>
      <c r="G338" s="2" t="s">
        <v>203</v>
      </c>
      <c r="H338" s="6">
        <v>82.7</v>
      </c>
      <c r="I338" s="5" t="s">
        <v>203</v>
      </c>
      <c r="J338" s="5" t="s">
        <v>203</v>
      </c>
      <c r="K338" s="5" t="s">
        <v>203</v>
      </c>
      <c r="L338" s="5" t="s">
        <v>203</v>
      </c>
      <c r="M338" s="5" t="s">
        <v>203</v>
      </c>
      <c r="N338" s="5" t="s">
        <v>203</v>
      </c>
      <c r="O338" s="5" t="s">
        <v>203</v>
      </c>
      <c r="P338" s="5" t="s">
        <v>203</v>
      </c>
      <c r="Q338" s="5" t="s">
        <v>203</v>
      </c>
      <c r="R338" s="5" t="s">
        <v>203</v>
      </c>
      <c r="S338" s="5" t="s">
        <v>203</v>
      </c>
    </row>
    <row r="339" spans="1:19" x14ac:dyDescent="0.25">
      <c r="A339" s="1" t="s">
        <v>95</v>
      </c>
      <c r="B339" s="13" t="s">
        <v>929</v>
      </c>
      <c r="C339" s="7">
        <v>38299</v>
      </c>
      <c r="D339" s="7">
        <v>38303</v>
      </c>
      <c r="E339" s="2" t="s">
        <v>779</v>
      </c>
      <c r="F339" s="6" t="s">
        <v>203</v>
      </c>
      <c r="G339" s="2" t="s">
        <v>203</v>
      </c>
      <c r="H339" s="6">
        <v>84</v>
      </c>
      <c r="I339" s="5" t="s">
        <v>203</v>
      </c>
      <c r="J339" s="5" t="s">
        <v>203</v>
      </c>
      <c r="K339" s="5" t="s">
        <v>203</v>
      </c>
      <c r="L339" s="5" t="s">
        <v>203</v>
      </c>
      <c r="M339" s="5" t="s">
        <v>203</v>
      </c>
      <c r="N339" s="5" t="s">
        <v>203</v>
      </c>
      <c r="O339" s="5" t="s">
        <v>203</v>
      </c>
      <c r="P339" s="5" t="s">
        <v>203</v>
      </c>
      <c r="Q339" s="5" t="s">
        <v>203</v>
      </c>
      <c r="R339" s="5" t="s">
        <v>203</v>
      </c>
      <c r="S339" s="5" t="s">
        <v>203</v>
      </c>
    </row>
    <row r="340" spans="1:19" x14ac:dyDescent="0.25">
      <c r="A340" s="1" t="s">
        <v>95</v>
      </c>
      <c r="B340" s="13" t="s">
        <v>929</v>
      </c>
      <c r="C340" s="7">
        <v>38299</v>
      </c>
      <c r="D340" s="7">
        <v>38303</v>
      </c>
      <c r="E340" s="2" t="s">
        <v>780</v>
      </c>
      <c r="F340" s="6" t="s">
        <v>203</v>
      </c>
      <c r="G340" s="2" t="s">
        <v>203</v>
      </c>
      <c r="H340" s="6">
        <v>82.7</v>
      </c>
      <c r="I340" s="5" t="s">
        <v>203</v>
      </c>
      <c r="J340" s="5" t="s">
        <v>203</v>
      </c>
      <c r="K340" s="5" t="s">
        <v>203</v>
      </c>
      <c r="L340" s="5" t="s">
        <v>203</v>
      </c>
      <c r="M340" s="5" t="s">
        <v>203</v>
      </c>
      <c r="N340" s="5" t="s">
        <v>203</v>
      </c>
      <c r="O340" s="5" t="s">
        <v>203</v>
      </c>
      <c r="P340" s="5" t="s">
        <v>203</v>
      </c>
      <c r="Q340" s="5" t="s">
        <v>203</v>
      </c>
      <c r="R340" s="5" t="s">
        <v>203</v>
      </c>
      <c r="S340" s="5" t="s">
        <v>203</v>
      </c>
    </row>
    <row r="341" spans="1:19" x14ac:dyDescent="0.25">
      <c r="A341" s="1" t="s">
        <v>95</v>
      </c>
      <c r="B341" s="13" t="s">
        <v>930</v>
      </c>
      <c r="C341" s="7">
        <v>38299</v>
      </c>
      <c r="D341" s="7">
        <v>38303</v>
      </c>
      <c r="E341" s="2" t="s">
        <v>778</v>
      </c>
      <c r="F341" s="6" t="s">
        <v>203</v>
      </c>
      <c r="G341" s="2" t="s">
        <v>203</v>
      </c>
      <c r="H341" s="6">
        <v>82.1</v>
      </c>
      <c r="I341" s="5" t="s">
        <v>203</v>
      </c>
      <c r="J341" s="5" t="s">
        <v>203</v>
      </c>
      <c r="K341" s="5" t="s">
        <v>203</v>
      </c>
      <c r="L341" s="5" t="s">
        <v>203</v>
      </c>
      <c r="M341" s="5" t="s">
        <v>203</v>
      </c>
      <c r="N341" s="5" t="s">
        <v>203</v>
      </c>
      <c r="O341" s="5" t="s">
        <v>203</v>
      </c>
      <c r="P341" s="5" t="s">
        <v>203</v>
      </c>
      <c r="Q341" s="5" t="s">
        <v>203</v>
      </c>
      <c r="R341" s="5" t="s">
        <v>203</v>
      </c>
      <c r="S341" s="5" t="s">
        <v>203</v>
      </c>
    </row>
    <row r="342" spans="1:19" x14ac:dyDescent="0.25">
      <c r="A342" s="1" t="s">
        <v>95</v>
      </c>
      <c r="B342" s="13" t="s">
        <v>930</v>
      </c>
      <c r="C342" s="7">
        <v>38299</v>
      </c>
      <c r="D342" s="7">
        <v>38303</v>
      </c>
      <c r="E342" s="2" t="s">
        <v>779</v>
      </c>
      <c r="F342" s="6" t="s">
        <v>203</v>
      </c>
      <c r="G342" s="2" t="s">
        <v>203</v>
      </c>
      <c r="H342" s="6">
        <v>81.7</v>
      </c>
      <c r="I342" s="5" t="s">
        <v>203</v>
      </c>
      <c r="J342" s="5" t="s">
        <v>203</v>
      </c>
      <c r="K342" s="5" t="s">
        <v>203</v>
      </c>
      <c r="L342" s="5" t="s">
        <v>203</v>
      </c>
      <c r="M342" s="5" t="s">
        <v>203</v>
      </c>
      <c r="N342" s="5" t="s">
        <v>203</v>
      </c>
      <c r="O342" s="5" t="s">
        <v>203</v>
      </c>
      <c r="P342" s="5" t="s">
        <v>203</v>
      </c>
      <c r="Q342" s="5" t="s">
        <v>203</v>
      </c>
      <c r="R342" s="5" t="s">
        <v>203</v>
      </c>
      <c r="S342" s="5" t="s">
        <v>203</v>
      </c>
    </row>
    <row r="343" spans="1:19" x14ac:dyDescent="0.25">
      <c r="A343" s="1" t="s">
        <v>95</v>
      </c>
      <c r="B343" s="13" t="s">
        <v>930</v>
      </c>
      <c r="C343" s="7">
        <v>38299</v>
      </c>
      <c r="D343" s="7">
        <v>38303</v>
      </c>
      <c r="E343" s="2" t="s">
        <v>780</v>
      </c>
      <c r="F343" s="6" t="s">
        <v>203</v>
      </c>
      <c r="G343" s="2" t="s">
        <v>203</v>
      </c>
      <c r="H343" s="6">
        <v>78.7</v>
      </c>
      <c r="I343" s="5" t="s">
        <v>203</v>
      </c>
      <c r="J343" s="5" t="s">
        <v>203</v>
      </c>
      <c r="K343" s="5" t="s">
        <v>203</v>
      </c>
      <c r="L343" s="5" t="s">
        <v>203</v>
      </c>
      <c r="M343" s="5" t="s">
        <v>203</v>
      </c>
      <c r="N343" s="5" t="s">
        <v>203</v>
      </c>
      <c r="O343" s="5" t="s">
        <v>203</v>
      </c>
      <c r="P343" s="5" t="s">
        <v>203</v>
      </c>
      <c r="Q343" s="5" t="s">
        <v>203</v>
      </c>
      <c r="R343" s="5" t="s">
        <v>203</v>
      </c>
      <c r="S343" s="5" t="s">
        <v>203</v>
      </c>
    </row>
    <row r="344" spans="1:19" x14ac:dyDescent="0.25">
      <c r="A344" s="1" t="s">
        <v>94</v>
      </c>
      <c r="B344" s="2" t="s">
        <v>304</v>
      </c>
      <c r="C344" s="7">
        <v>37921</v>
      </c>
      <c r="D344" s="7">
        <v>37924</v>
      </c>
      <c r="E344" s="2" t="s">
        <v>331</v>
      </c>
      <c r="F344" s="6">
        <v>91</v>
      </c>
      <c r="G344" s="2">
        <v>85</v>
      </c>
      <c r="H344" s="6">
        <v>93</v>
      </c>
      <c r="I344" s="5" t="s">
        <v>203</v>
      </c>
      <c r="J344" s="5" t="s">
        <v>203</v>
      </c>
      <c r="K344" s="5" t="s">
        <v>203</v>
      </c>
      <c r="L344" s="5" t="s">
        <v>203</v>
      </c>
      <c r="M344" s="5" t="s">
        <v>203</v>
      </c>
      <c r="N344" s="5" t="s">
        <v>203</v>
      </c>
      <c r="O344" s="5" t="s">
        <v>203</v>
      </c>
      <c r="P344" s="5" t="s">
        <v>203</v>
      </c>
      <c r="Q344" s="5" t="s">
        <v>203</v>
      </c>
      <c r="R344" s="5" t="s">
        <v>203</v>
      </c>
      <c r="S344" s="5" t="s">
        <v>203</v>
      </c>
    </row>
    <row r="345" spans="1:19" x14ac:dyDescent="0.25">
      <c r="A345" s="1" t="s">
        <v>94</v>
      </c>
      <c r="B345" s="2" t="s">
        <v>304</v>
      </c>
      <c r="C345" s="7">
        <v>37921</v>
      </c>
      <c r="D345" s="7">
        <v>37924</v>
      </c>
      <c r="E345" s="2" t="s">
        <v>332</v>
      </c>
      <c r="F345" s="6">
        <v>86</v>
      </c>
      <c r="G345" s="2">
        <v>85</v>
      </c>
      <c r="H345" s="6">
        <v>93</v>
      </c>
      <c r="I345" s="5" t="s">
        <v>203</v>
      </c>
      <c r="J345" s="5" t="s">
        <v>203</v>
      </c>
      <c r="K345" s="5" t="s">
        <v>203</v>
      </c>
      <c r="L345" s="5" t="s">
        <v>203</v>
      </c>
      <c r="M345" s="5" t="s">
        <v>203</v>
      </c>
      <c r="N345" s="5" t="s">
        <v>203</v>
      </c>
      <c r="O345" s="5" t="s">
        <v>203</v>
      </c>
      <c r="P345" s="5" t="s">
        <v>203</v>
      </c>
      <c r="Q345" s="5" t="s">
        <v>203</v>
      </c>
      <c r="R345" s="5" t="s">
        <v>203</v>
      </c>
      <c r="S345" s="5" t="s">
        <v>203</v>
      </c>
    </row>
    <row r="346" spans="1:19" x14ac:dyDescent="0.25">
      <c r="A346" s="1" t="s">
        <v>94</v>
      </c>
      <c r="B346" s="2" t="s">
        <v>304</v>
      </c>
      <c r="C346" s="7">
        <v>37921</v>
      </c>
      <c r="D346" s="7">
        <v>37924</v>
      </c>
      <c r="E346" s="2" t="s">
        <v>333</v>
      </c>
      <c r="F346" s="6">
        <v>87</v>
      </c>
      <c r="G346" s="2">
        <v>85</v>
      </c>
      <c r="H346" s="6">
        <v>93</v>
      </c>
      <c r="I346" s="5" t="s">
        <v>203</v>
      </c>
      <c r="J346" s="5" t="s">
        <v>203</v>
      </c>
      <c r="K346" s="5" t="s">
        <v>203</v>
      </c>
      <c r="L346" s="5" t="s">
        <v>203</v>
      </c>
      <c r="M346" s="5" t="s">
        <v>203</v>
      </c>
      <c r="N346" s="5" t="s">
        <v>203</v>
      </c>
      <c r="O346" s="5" t="s">
        <v>203</v>
      </c>
      <c r="P346" s="5" t="s">
        <v>203</v>
      </c>
      <c r="Q346" s="5" t="s">
        <v>203</v>
      </c>
      <c r="R346" s="5" t="s">
        <v>203</v>
      </c>
      <c r="S346" s="5" t="s">
        <v>203</v>
      </c>
    </row>
    <row r="347" spans="1:19" x14ac:dyDescent="0.25">
      <c r="A347" s="1" t="s">
        <v>94</v>
      </c>
      <c r="B347" s="2" t="s">
        <v>307</v>
      </c>
      <c r="C347" s="7">
        <v>37921</v>
      </c>
      <c r="D347" s="7">
        <v>37924</v>
      </c>
      <c r="E347" s="2" t="s">
        <v>1463</v>
      </c>
      <c r="F347" s="6">
        <v>86</v>
      </c>
      <c r="G347" s="2">
        <v>86</v>
      </c>
      <c r="H347" s="6">
        <v>105</v>
      </c>
      <c r="I347" s="5" t="s">
        <v>203</v>
      </c>
      <c r="J347" s="5" t="s">
        <v>203</v>
      </c>
      <c r="K347" s="5" t="s">
        <v>203</v>
      </c>
      <c r="L347" s="5" t="s">
        <v>203</v>
      </c>
      <c r="M347" s="5" t="s">
        <v>203</v>
      </c>
      <c r="N347" s="5" t="s">
        <v>203</v>
      </c>
      <c r="O347" s="5" t="s">
        <v>203</v>
      </c>
      <c r="P347" s="5" t="s">
        <v>203</v>
      </c>
      <c r="Q347" s="5" t="s">
        <v>203</v>
      </c>
      <c r="R347" s="5" t="s">
        <v>203</v>
      </c>
      <c r="S347" s="5" t="s">
        <v>203</v>
      </c>
    </row>
    <row r="348" spans="1:19" x14ac:dyDescent="0.25">
      <c r="A348" s="1" t="s">
        <v>94</v>
      </c>
      <c r="B348" s="2" t="s">
        <v>307</v>
      </c>
      <c r="C348" s="7">
        <v>37921</v>
      </c>
      <c r="D348" s="7">
        <v>37924</v>
      </c>
      <c r="E348" s="2" t="s">
        <v>334</v>
      </c>
      <c r="F348" s="6">
        <v>91</v>
      </c>
      <c r="G348" s="2">
        <v>86</v>
      </c>
      <c r="H348" s="6">
        <v>105</v>
      </c>
      <c r="I348" s="5" t="s">
        <v>203</v>
      </c>
      <c r="J348" s="5" t="s">
        <v>203</v>
      </c>
      <c r="K348" s="5" t="s">
        <v>203</v>
      </c>
      <c r="L348" s="5" t="s">
        <v>203</v>
      </c>
      <c r="M348" s="5" t="s">
        <v>203</v>
      </c>
      <c r="N348" s="5" t="s">
        <v>203</v>
      </c>
      <c r="O348" s="5" t="s">
        <v>203</v>
      </c>
      <c r="P348" s="5" t="s">
        <v>203</v>
      </c>
      <c r="Q348" s="5" t="s">
        <v>203</v>
      </c>
      <c r="R348" s="5" t="s">
        <v>203</v>
      </c>
      <c r="S348" s="5" t="s">
        <v>203</v>
      </c>
    </row>
    <row r="349" spans="1:19" x14ac:dyDescent="0.25">
      <c r="A349" s="1" t="s">
        <v>94</v>
      </c>
      <c r="B349" s="2" t="s">
        <v>307</v>
      </c>
      <c r="C349" s="7">
        <v>37921</v>
      </c>
      <c r="D349" s="7">
        <v>37924</v>
      </c>
      <c r="E349" s="2" t="s">
        <v>335</v>
      </c>
      <c r="F349" s="6">
        <v>105</v>
      </c>
      <c r="G349" s="2">
        <v>86</v>
      </c>
      <c r="H349" s="6">
        <v>105</v>
      </c>
      <c r="I349" s="5" t="s">
        <v>203</v>
      </c>
      <c r="J349" s="5" t="s">
        <v>203</v>
      </c>
      <c r="K349" s="5" t="s">
        <v>203</v>
      </c>
      <c r="L349" s="5" t="s">
        <v>203</v>
      </c>
      <c r="M349" s="5" t="s">
        <v>203</v>
      </c>
      <c r="N349" s="5" t="s">
        <v>203</v>
      </c>
      <c r="O349" s="5" t="s">
        <v>203</v>
      </c>
      <c r="P349" s="5" t="s">
        <v>203</v>
      </c>
      <c r="Q349" s="5" t="s">
        <v>203</v>
      </c>
      <c r="R349" s="5" t="s">
        <v>203</v>
      </c>
      <c r="S349" s="5" t="s">
        <v>203</v>
      </c>
    </row>
    <row r="350" spans="1:19" x14ac:dyDescent="0.25">
      <c r="A350" s="1" t="s">
        <v>94</v>
      </c>
      <c r="B350" s="2" t="s">
        <v>307</v>
      </c>
      <c r="C350" s="7">
        <v>37921</v>
      </c>
      <c r="D350" s="7">
        <v>37924</v>
      </c>
      <c r="E350" s="2" t="s">
        <v>336</v>
      </c>
      <c r="F350" s="6">
        <v>94</v>
      </c>
      <c r="G350" s="2">
        <v>86</v>
      </c>
      <c r="H350" s="6">
        <v>105</v>
      </c>
      <c r="I350" s="5" t="s">
        <v>203</v>
      </c>
      <c r="J350" s="5" t="s">
        <v>203</v>
      </c>
      <c r="K350" s="5" t="s">
        <v>203</v>
      </c>
      <c r="L350" s="5" t="s">
        <v>203</v>
      </c>
      <c r="M350" s="5" t="s">
        <v>203</v>
      </c>
      <c r="N350" s="5" t="s">
        <v>203</v>
      </c>
      <c r="O350" s="5" t="s">
        <v>203</v>
      </c>
      <c r="P350" s="5" t="s">
        <v>203</v>
      </c>
      <c r="Q350" s="5" t="s">
        <v>203</v>
      </c>
      <c r="R350" s="5" t="s">
        <v>203</v>
      </c>
      <c r="S350" s="5" t="s">
        <v>203</v>
      </c>
    </row>
    <row r="351" spans="1:19" x14ac:dyDescent="0.25">
      <c r="A351" s="1" t="s">
        <v>94</v>
      </c>
      <c r="B351" s="2" t="s">
        <v>307</v>
      </c>
      <c r="C351" s="7">
        <v>37921</v>
      </c>
      <c r="D351" s="7">
        <v>37924</v>
      </c>
      <c r="E351" s="2" t="s">
        <v>337</v>
      </c>
      <c r="F351" s="6">
        <v>100</v>
      </c>
      <c r="G351" s="2">
        <v>86</v>
      </c>
      <c r="H351" s="6">
        <v>105</v>
      </c>
      <c r="I351" s="5" t="s">
        <v>203</v>
      </c>
      <c r="J351" s="5" t="s">
        <v>203</v>
      </c>
      <c r="K351" s="5" t="s">
        <v>203</v>
      </c>
      <c r="L351" s="5" t="s">
        <v>203</v>
      </c>
      <c r="M351" s="5" t="s">
        <v>203</v>
      </c>
      <c r="N351" s="5" t="s">
        <v>203</v>
      </c>
      <c r="O351" s="5" t="s">
        <v>203</v>
      </c>
      <c r="P351" s="5" t="s">
        <v>203</v>
      </c>
      <c r="Q351" s="5" t="s">
        <v>203</v>
      </c>
      <c r="R351" s="5" t="s">
        <v>203</v>
      </c>
      <c r="S351" s="5" t="s">
        <v>203</v>
      </c>
    </row>
    <row r="352" spans="1:19" x14ac:dyDescent="0.25">
      <c r="A352" s="1" t="s">
        <v>94</v>
      </c>
      <c r="B352" s="2" t="s">
        <v>307</v>
      </c>
      <c r="C352" s="7">
        <v>37921</v>
      </c>
      <c r="D352" s="7">
        <v>37924</v>
      </c>
      <c r="E352" s="2" t="s">
        <v>1464</v>
      </c>
      <c r="F352" s="6">
        <v>87</v>
      </c>
      <c r="G352" s="2">
        <v>86</v>
      </c>
      <c r="H352" s="6">
        <v>105</v>
      </c>
      <c r="I352" s="5" t="s">
        <v>203</v>
      </c>
      <c r="J352" s="5" t="s">
        <v>203</v>
      </c>
      <c r="K352" s="5" t="s">
        <v>203</v>
      </c>
      <c r="L352" s="5" t="s">
        <v>203</v>
      </c>
      <c r="M352" s="5" t="s">
        <v>203</v>
      </c>
      <c r="N352" s="5" t="s">
        <v>203</v>
      </c>
      <c r="O352" s="5" t="s">
        <v>203</v>
      </c>
      <c r="P352" s="5" t="s">
        <v>203</v>
      </c>
      <c r="Q352" s="5" t="s">
        <v>203</v>
      </c>
      <c r="R352" s="5" t="s">
        <v>203</v>
      </c>
      <c r="S352" s="5" t="s">
        <v>203</v>
      </c>
    </row>
    <row r="353" spans="1:19" x14ac:dyDescent="0.25">
      <c r="A353" s="1" t="s">
        <v>94</v>
      </c>
      <c r="B353" s="2" t="s">
        <v>307</v>
      </c>
      <c r="C353" s="7">
        <v>37921</v>
      </c>
      <c r="D353" s="7">
        <v>37924</v>
      </c>
      <c r="E353" s="2" t="s">
        <v>1465</v>
      </c>
      <c r="F353" s="6">
        <v>80</v>
      </c>
      <c r="G353" s="2">
        <v>86</v>
      </c>
      <c r="H353" s="6">
        <v>105</v>
      </c>
      <c r="I353" s="5" t="s">
        <v>203</v>
      </c>
      <c r="J353" s="5" t="s">
        <v>203</v>
      </c>
      <c r="K353" s="5" t="s">
        <v>203</v>
      </c>
      <c r="L353" s="5" t="s">
        <v>203</v>
      </c>
      <c r="M353" s="5" t="s">
        <v>203</v>
      </c>
      <c r="N353" s="5" t="s">
        <v>203</v>
      </c>
      <c r="O353" s="5" t="s">
        <v>203</v>
      </c>
      <c r="P353" s="5" t="s">
        <v>203</v>
      </c>
      <c r="Q353" s="5" t="s">
        <v>203</v>
      </c>
      <c r="R353" s="5" t="s">
        <v>203</v>
      </c>
      <c r="S353" s="5" t="s">
        <v>203</v>
      </c>
    </row>
    <row r="354" spans="1:19" x14ac:dyDescent="0.25">
      <c r="A354" s="1" t="s">
        <v>91</v>
      </c>
      <c r="B354" s="13" t="s">
        <v>830</v>
      </c>
      <c r="C354" s="12">
        <v>38180</v>
      </c>
      <c r="D354" s="12">
        <v>38181</v>
      </c>
      <c r="E354" s="2" t="s">
        <v>715</v>
      </c>
      <c r="F354" s="2" t="s">
        <v>203</v>
      </c>
      <c r="G354" s="6">
        <v>84</v>
      </c>
      <c r="H354" s="6">
        <v>104</v>
      </c>
      <c r="I354" s="5" t="s">
        <v>203</v>
      </c>
      <c r="J354" s="5" t="s">
        <v>203</v>
      </c>
      <c r="K354" s="5" t="s">
        <v>203</v>
      </c>
      <c r="L354" s="5" t="s">
        <v>203</v>
      </c>
      <c r="M354" s="5" t="s">
        <v>203</v>
      </c>
      <c r="N354" s="5" t="s">
        <v>203</v>
      </c>
      <c r="O354" s="5" t="s">
        <v>203</v>
      </c>
      <c r="P354" s="5" t="s">
        <v>203</v>
      </c>
      <c r="Q354" s="5" t="s">
        <v>203</v>
      </c>
      <c r="R354" s="5" t="s">
        <v>203</v>
      </c>
      <c r="S354" s="5" t="s">
        <v>203</v>
      </c>
    </row>
    <row r="355" spans="1:19" x14ac:dyDescent="0.25">
      <c r="A355" s="1" t="s">
        <v>90</v>
      </c>
      <c r="B355" s="2" t="s">
        <v>829</v>
      </c>
      <c r="C355" s="7">
        <v>38183</v>
      </c>
      <c r="D355" s="7">
        <v>38184</v>
      </c>
      <c r="E355" s="2" t="s">
        <v>626</v>
      </c>
      <c r="F355" s="2" t="s">
        <v>203</v>
      </c>
      <c r="G355" s="6">
        <v>72</v>
      </c>
      <c r="H355" s="6">
        <v>84</v>
      </c>
      <c r="I355" s="5" t="s">
        <v>203</v>
      </c>
      <c r="J355" s="5" t="s">
        <v>203</v>
      </c>
      <c r="K355" s="5" t="s">
        <v>203</v>
      </c>
      <c r="L355" s="5" t="s">
        <v>203</v>
      </c>
      <c r="M355" s="5" t="s">
        <v>203</v>
      </c>
      <c r="N355" s="5" t="s">
        <v>203</v>
      </c>
      <c r="O355" s="5" t="s">
        <v>203</v>
      </c>
      <c r="P355" s="5" t="s">
        <v>203</v>
      </c>
      <c r="Q355" s="5" t="s">
        <v>203</v>
      </c>
      <c r="R355" s="5" t="s">
        <v>203</v>
      </c>
      <c r="S355" s="5" t="s">
        <v>203</v>
      </c>
    </row>
    <row r="356" spans="1:19" ht="30" x14ac:dyDescent="0.25">
      <c r="A356" s="1" t="s">
        <v>89</v>
      </c>
      <c r="B356" s="2" t="s">
        <v>1003</v>
      </c>
      <c r="C356" s="12">
        <v>38094</v>
      </c>
      <c r="D356" s="12">
        <v>38095</v>
      </c>
      <c r="E356" s="13" t="s">
        <v>1466</v>
      </c>
      <c r="F356" s="2" t="s">
        <v>203</v>
      </c>
      <c r="G356" s="2" t="s">
        <v>203</v>
      </c>
      <c r="H356" s="6">
        <v>75.7</v>
      </c>
      <c r="I356" s="5" t="s">
        <v>203</v>
      </c>
      <c r="J356" s="5" t="s">
        <v>203</v>
      </c>
      <c r="K356" s="5" t="s">
        <v>203</v>
      </c>
      <c r="L356" s="5" t="s">
        <v>203</v>
      </c>
      <c r="M356" s="5" t="s">
        <v>203</v>
      </c>
      <c r="N356" s="5" t="s">
        <v>203</v>
      </c>
      <c r="O356" s="5" t="s">
        <v>203</v>
      </c>
      <c r="P356" s="5" t="s">
        <v>203</v>
      </c>
      <c r="Q356" s="5" t="s">
        <v>203</v>
      </c>
      <c r="R356" s="5" t="s">
        <v>203</v>
      </c>
      <c r="S356" s="5" t="s">
        <v>203</v>
      </c>
    </row>
    <row r="357" spans="1:19" ht="30" x14ac:dyDescent="0.25">
      <c r="A357" s="1" t="s">
        <v>89</v>
      </c>
      <c r="B357" s="2" t="s">
        <v>1004</v>
      </c>
      <c r="C357" s="12">
        <v>38094</v>
      </c>
      <c r="D357" s="12">
        <v>38095</v>
      </c>
      <c r="E357" s="13" t="s">
        <v>1466</v>
      </c>
      <c r="F357" s="2" t="s">
        <v>203</v>
      </c>
      <c r="G357" s="2" t="s">
        <v>203</v>
      </c>
      <c r="H357" s="6">
        <v>74.8</v>
      </c>
      <c r="I357" s="5" t="s">
        <v>203</v>
      </c>
      <c r="J357" s="5" t="s">
        <v>203</v>
      </c>
      <c r="K357" s="5" t="s">
        <v>203</v>
      </c>
      <c r="L357" s="5" t="s">
        <v>203</v>
      </c>
      <c r="M357" s="5" t="s">
        <v>203</v>
      </c>
      <c r="N357" s="5" t="s">
        <v>203</v>
      </c>
      <c r="O357" s="5" t="s">
        <v>203</v>
      </c>
      <c r="P357" s="5" t="s">
        <v>203</v>
      </c>
      <c r="Q357" s="5" t="s">
        <v>203</v>
      </c>
      <c r="R357" s="5" t="s">
        <v>203</v>
      </c>
      <c r="S357" s="5" t="s">
        <v>203</v>
      </c>
    </row>
    <row r="358" spans="1:19" ht="30" x14ac:dyDescent="0.25">
      <c r="A358" s="1" t="s">
        <v>89</v>
      </c>
      <c r="B358" s="2" t="s">
        <v>1005</v>
      </c>
      <c r="C358" s="12">
        <v>38094</v>
      </c>
      <c r="D358" s="12">
        <v>38095</v>
      </c>
      <c r="E358" s="13" t="s">
        <v>1466</v>
      </c>
      <c r="F358" s="2" t="s">
        <v>203</v>
      </c>
      <c r="G358" s="2" t="s">
        <v>203</v>
      </c>
      <c r="H358" s="6">
        <v>74.7</v>
      </c>
      <c r="I358" s="5" t="s">
        <v>203</v>
      </c>
      <c r="J358" s="5" t="s">
        <v>203</v>
      </c>
      <c r="K358" s="5" t="s">
        <v>203</v>
      </c>
      <c r="L358" s="5" t="s">
        <v>203</v>
      </c>
      <c r="M358" s="5" t="s">
        <v>203</v>
      </c>
      <c r="N358" s="5" t="s">
        <v>203</v>
      </c>
      <c r="O358" s="5" t="s">
        <v>203</v>
      </c>
      <c r="P358" s="5" t="s">
        <v>203</v>
      </c>
      <c r="Q358" s="5" t="s">
        <v>203</v>
      </c>
      <c r="R358" s="5" t="s">
        <v>203</v>
      </c>
      <c r="S358" s="5" t="s">
        <v>203</v>
      </c>
    </row>
    <row r="359" spans="1:19" ht="30" x14ac:dyDescent="0.25">
      <c r="A359" s="1" t="s">
        <v>89</v>
      </c>
      <c r="B359" s="2" t="s">
        <v>1006</v>
      </c>
      <c r="C359" s="12">
        <v>38094</v>
      </c>
      <c r="D359" s="12">
        <v>38095</v>
      </c>
      <c r="E359" s="13" t="s">
        <v>1466</v>
      </c>
      <c r="F359" s="2" t="s">
        <v>203</v>
      </c>
      <c r="G359" s="2" t="s">
        <v>203</v>
      </c>
      <c r="H359" s="6">
        <v>73.7</v>
      </c>
      <c r="I359" s="5" t="s">
        <v>203</v>
      </c>
      <c r="J359" s="5" t="s">
        <v>203</v>
      </c>
      <c r="K359" s="5" t="s">
        <v>203</v>
      </c>
      <c r="L359" s="5" t="s">
        <v>203</v>
      </c>
      <c r="M359" s="5" t="s">
        <v>203</v>
      </c>
      <c r="N359" s="5" t="s">
        <v>203</v>
      </c>
      <c r="O359" s="5" t="s">
        <v>203</v>
      </c>
      <c r="P359" s="5" t="s">
        <v>203</v>
      </c>
      <c r="Q359" s="5" t="s">
        <v>203</v>
      </c>
      <c r="R359" s="5" t="s">
        <v>203</v>
      </c>
      <c r="S359" s="5" t="s">
        <v>203</v>
      </c>
    </row>
    <row r="360" spans="1:19" ht="30" x14ac:dyDescent="0.25">
      <c r="A360" s="1" t="s">
        <v>89</v>
      </c>
      <c r="B360" s="2" t="s">
        <v>1007</v>
      </c>
      <c r="C360" s="12">
        <v>38094</v>
      </c>
      <c r="D360" s="12">
        <v>38095</v>
      </c>
      <c r="E360" s="13" t="s">
        <v>1466</v>
      </c>
      <c r="F360" s="2" t="s">
        <v>203</v>
      </c>
      <c r="G360" s="2" t="s">
        <v>203</v>
      </c>
      <c r="H360" s="6">
        <v>74.3</v>
      </c>
      <c r="I360" s="5" t="s">
        <v>203</v>
      </c>
      <c r="J360" s="5" t="s">
        <v>203</v>
      </c>
      <c r="K360" s="5" t="s">
        <v>203</v>
      </c>
      <c r="L360" s="5" t="s">
        <v>203</v>
      </c>
      <c r="M360" s="5" t="s">
        <v>203</v>
      </c>
      <c r="N360" s="5" t="s">
        <v>203</v>
      </c>
      <c r="O360" s="5" t="s">
        <v>203</v>
      </c>
      <c r="P360" s="5" t="s">
        <v>203</v>
      </c>
      <c r="Q360" s="5" t="s">
        <v>203</v>
      </c>
      <c r="R360" s="5" t="s">
        <v>203</v>
      </c>
      <c r="S360" s="5" t="s">
        <v>203</v>
      </c>
    </row>
    <row r="361" spans="1:19" ht="30" x14ac:dyDescent="0.25">
      <c r="A361" s="1" t="s">
        <v>89</v>
      </c>
      <c r="B361" s="2" t="s">
        <v>1008</v>
      </c>
      <c r="C361" s="12">
        <v>38094</v>
      </c>
      <c r="D361" s="12">
        <v>38095</v>
      </c>
      <c r="E361" s="13" t="s">
        <v>1466</v>
      </c>
      <c r="F361" s="2" t="s">
        <v>203</v>
      </c>
      <c r="G361" s="2" t="s">
        <v>203</v>
      </c>
      <c r="H361" s="6">
        <v>75.2</v>
      </c>
      <c r="I361" s="5" t="s">
        <v>203</v>
      </c>
      <c r="J361" s="5" t="s">
        <v>203</v>
      </c>
      <c r="K361" s="5" t="s">
        <v>203</v>
      </c>
      <c r="L361" s="5" t="s">
        <v>203</v>
      </c>
      <c r="M361" s="5" t="s">
        <v>203</v>
      </c>
      <c r="N361" s="5" t="s">
        <v>203</v>
      </c>
      <c r="O361" s="5" t="s">
        <v>203</v>
      </c>
      <c r="P361" s="5" t="s">
        <v>203</v>
      </c>
      <c r="Q361" s="5" t="s">
        <v>203</v>
      </c>
      <c r="R361" s="5" t="s">
        <v>203</v>
      </c>
      <c r="S361" s="5" t="s">
        <v>203</v>
      </c>
    </row>
    <row r="362" spans="1:19" ht="30" x14ac:dyDescent="0.25">
      <c r="A362" s="1" t="s">
        <v>89</v>
      </c>
      <c r="B362" s="2" t="s">
        <v>1009</v>
      </c>
      <c r="C362" s="12">
        <v>38094</v>
      </c>
      <c r="D362" s="12">
        <v>38095</v>
      </c>
      <c r="E362" s="13" t="s">
        <v>1466</v>
      </c>
      <c r="F362" s="2" t="s">
        <v>203</v>
      </c>
      <c r="G362" s="2" t="s">
        <v>203</v>
      </c>
      <c r="H362" s="6">
        <v>72.400000000000006</v>
      </c>
      <c r="I362" s="5" t="s">
        <v>203</v>
      </c>
      <c r="J362" s="5" t="s">
        <v>203</v>
      </c>
      <c r="K362" s="5" t="s">
        <v>203</v>
      </c>
      <c r="L362" s="5" t="s">
        <v>203</v>
      </c>
      <c r="M362" s="5" t="s">
        <v>203</v>
      </c>
      <c r="N362" s="5" t="s">
        <v>203</v>
      </c>
      <c r="O362" s="5" t="s">
        <v>203</v>
      </c>
      <c r="P362" s="5" t="s">
        <v>203</v>
      </c>
      <c r="Q362" s="5" t="s">
        <v>203</v>
      </c>
      <c r="R362" s="5" t="s">
        <v>203</v>
      </c>
      <c r="S362" s="5" t="s">
        <v>203</v>
      </c>
    </row>
    <row r="363" spans="1:19" ht="30" x14ac:dyDescent="0.25">
      <c r="A363" s="1" t="s">
        <v>89</v>
      </c>
      <c r="B363" s="2" t="s">
        <v>1010</v>
      </c>
      <c r="C363" s="12">
        <v>38094</v>
      </c>
      <c r="D363" s="12">
        <v>38095</v>
      </c>
      <c r="E363" s="13" t="s">
        <v>1466</v>
      </c>
      <c r="F363" s="2" t="s">
        <v>203</v>
      </c>
      <c r="G363" s="2" t="s">
        <v>203</v>
      </c>
      <c r="H363" s="6">
        <v>73</v>
      </c>
      <c r="I363" s="5" t="s">
        <v>203</v>
      </c>
      <c r="J363" s="5" t="s">
        <v>203</v>
      </c>
      <c r="K363" s="5" t="s">
        <v>203</v>
      </c>
      <c r="L363" s="5" t="s">
        <v>203</v>
      </c>
      <c r="M363" s="5" t="s">
        <v>203</v>
      </c>
      <c r="N363" s="5" t="s">
        <v>203</v>
      </c>
      <c r="O363" s="5" t="s">
        <v>203</v>
      </c>
      <c r="P363" s="5" t="s">
        <v>203</v>
      </c>
      <c r="Q363" s="5" t="s">
        <v>203</v>
      </c>
      <c r="R363" s="5" t="s">
        <v>203</v>
      </c>
      <c r="S363" s="5" t="s">
        <v>203</v>
      </c>
    </row>
    <row r="364" spans="1:19" ht="30" x14ac:dyDescent="0.25">
      <c r="A364" s="1" t="s">
        <v>89</v>
      </c>
      <c r="B364" s="2" t="s">
        <v>1011</v>
      </c>
      <c r="C364" s="12">
        <v>38094</v>
      </c>
      <c r="D364" s="12">
        <v>38095</v>
      </c>
      <c r="E364" s="13" t="s">
        <v>1466</v>
      </c>
      <c r="F364" s="2" t="s">
        <v>203</v>
      </c>
      <c r="G364" s="2" t="s">
        <v>203</v>
      </c>
      <c r="H364" s="6">
        <v>74.7</v>
      </c>
      <c r="I364" s="5" t="s">
        <v>203</v>
      </c>
      <c r="J364" s="5" t="s">
        <v>203</v>
      </c>
      <c r="K364" s="5" t="s">
        <v>203</v>
      </c>
      <c r="L364" s="5" t="s">
        <v>203</v>
      </c>
      <c r="M364" s="5" t="s">
        <v>203</v>
      </c>
      <c r="N364" s="5" t="s">
        <v>203</v>
      </c>
      <c r="O364" s="5" t="s">
        <v>203</v>
      </c>
      <c r="P364" s="5" t="s">
        <v>203</v>
      </c>
      <c r="Q364" s="5" t="s">
        <v>203</v>
      </c>
      <c r="R364" s="5" t="s">
        <v>203</v>
      </c>
      <c r="S364" s="5" t="s">
        <v>203</v>
      </c>
    </row>
    <row r="365" spans="1:19" ht="30" x14ac:dyDescent="0.25">
      <c r="A365" s="1" t="s">
        <v>89</v>
      </c>
      <c r="B365" s="2" t="s">
        <v>1012</v>
      </c>
      <c r="C365" s="12">
        <v>38094</v>
      </c>
      <c r="D365" s="12">
        <v>38095</v>
      </c>
      <c r="E365" s="13" t="s">
        <v>1466</v>
      </c>
      <c r="F365" s="2" t="s">
        <v>203</v>
      </c>
      <c r="G365" s="2" t="s">
        <v>203</v>
      </c>
      <c r="H365" s="6">
        <v>77.5</v>
      </c>
      <c r="I365" s="5" t="s">
        <v>203</v>
      </c>
      <c r="J365" s="5" t="s">
        <v>203</v>
      </c>
      <c r="K365" s="5" t="s">
        <v>203</v>
      </c>
      <c r="L365" s="5" t="s">
        <v>203</v>
      </c>
      <c r="M365" s="5" t="s">
        <v>203</v>
      </c>
      <c r="N365" s="5" t="s">
        <v>203</v>
      </c>
      <c r="O365" s="5" t="s">
        <v>203</v>
      </c>
      <c r="P365" s="5" t="s">
        <v>203</v>
      </c>
      <c r="Q365" s="5" t="s">
        <v>203</v>
      </c>
      <c r="R365" s="5" t="s">
        <v>203</v>
      </c>
      <c r="S365" s="5" t="s">
        <v>203</v>
      </c>
    </row>
    <row r="366" spans="1:19" ht="30" x14ac:dyDescent="0.25">
      <c r="A366" s="1" t="s">
        <v>89</v>
      </c>
      <c r="B366" s="2" t="s">
        <v>1013</v>
      </c>
      <c r="C366" s="12">
        <v>38094</v>
      </c>
      <c r="D366" s="12">
        <v>38095</v>
      </c>
      <c r="E366" s="13" t="s">
        <v>1466</v>
      </c>
      <c r="F366" s="2" t="s">
        <v>203</v>
      </c>
      <c r="G366" s="2" t="s">
        <v>203</v>
      </c>
      <c r="H366" s="6">
        <v>76.599999999999994</v>
      </c>
      <c r="I366" s="5" t="s">
        <v>203</v>
      </c>
      <c r="J366" s="5" t="s">
        <v>203</v>
      </c>
      <c r="K366" s="5" t="s">
        <v>203</v>
      </c>
      <c r="L366" s="5" t="s">
        <v>203</v>
      </c>
      <c r="M366" s="5" t="s">
        <v>203</v>
      </c>
      <c r="N366" s="5" t="s">
        <v>203</v>
      </c>
      <c r="O366" s="5" t="s">
        <v>203</v>
      </c>
      <c r="P366" s="5" t="s">
        <v>203</v>
      </c>
      <c r="Q366" s="5" t="s">
        <v>203</v>
      </c>
      <c r="R366" s="5" t="s">
        <v>203</v>
      </c>
      <c r="S366" s="5" t="s">
        <v>203</v>
      </c>
    </row>
    <row r="367" spans="1:19" ht="30" x14ac:dyDescent="0.25">
      <c r="A367" s="1" t="s">
        <v>89</v>
      </c>
      <c r="B367" s="2" t="s">
        <v>1014</v>
      </c>
      <c r="C367" s="12">
        <v>38094</v>
      </c>
      <c r="D367" s="12">
        <v>38095</v>
      </c>
      <c r="E367" s="13" t="s">
        <v>1466</v>
      </c>
      <c r="F367" s="2" t="s">
        <v>203</v>
      </c>
      <c r="G367" s="2" t="s">
        <v>203</v>
      </c>
      <c r="H367" s="6">
        <v>77.7</v>
      </c>
      <c r="I367" s="5" t="s">
        <v>203</v>
      </c>
      <c r="J367" s="5" t="s">
        <v>203</v>
      </c>
      <c r="K367" s="5" t="s">
        <v>203</v>
      </c>
      <c r="L367" s="5" t="s">
        <v>203</v>
      </c>
      <c r="M367" s="5" t="s">
        <v>203</v>
      </c>
      <c r="N367" s="5" t="s">
        <v>203</v>
      </c>
      <c r="O367" s="5" t="s">
        <v>203</v>
      </c>
      <c r="P367" s="5" t="s">
        <v>203</v>
      </c>
      <c r="Q367" s="5" t="s">
        <v>203</v>
      </c>
      <c r="R367" s="5" t="s">
        <v>203</v>
      </c>
      <c r="S367" s="5" t="s">
        <v>203</v>
      </c>
    </row>
    <row r="368" spans="1:19" ht="30" x14ac:dyDescent="0.25">
      <c r="A368" s="1" t="s">
        <v>89</v>
      </c>
      <c r="B368" s="2" t="s">
        <v>1015</v>
      </c>
      <c r="C368" s="12">
        <v>38094</v>
      </c>
      <c r="D368" s="12">
        <v>38095</v>
      </c>
      <c r="E368" s="13" t="s">
        <v>1466</v>
      </c>
      <c r="F368" s="2" t="s">
        <v>203</v>
      </c>
      <c r="G368" s="2" t="s">
        <v>203</v>
      </c>
      <c r="H368" s="6">
        <v>76.900000000000006</v>
      </c>
      <c r="I368" s="5" t="s">
        <v>203</v>
      </c>
      <c r="J368" s="5" t="s">
        <v>203</v>
      </c>
      <c r="K368" s="5" t="s">
        <v>203</v>
      </c>
      <c r="L368" s="5" t="s">
        <v>203</v>
      </c>
      <c r="M368" s="5" t="s">
        <v>203</v>
      </c>
      <c r="N368" s="5" t="s">
        <v>203</v>
      </c>
      <c r="O368" s="5" t="s">
        <v>203</v>
      </c>
      <c r="P368" s="5" t="s">
        <v>203</v>
      </c>
      <c r="Q368" s="5" t="s">
        <v>203</v>
      </c>
      <c r="R368" s="5" t="s">
        <v>203</v>
      </c>
      <c r="S368" s="5" t="s">
        <v>203</v>
      </c>
    </row>
    <row r="369" spans="1:19" ht="30" x14ac:dyDescent="0.25">
      <c r="A369" s="1" t="s">
        <v>89</v>
      </c>
      <c r="B369" s="2" t="s">
        <v>1016</v>
      </c>
      <c r="C369" s="12">
        <v>38094</v>
      </c>
      <c r="D369" s="12">
        <v>38095</v>
      </c>
      <c r="E369" s="13" t="s">
        <v>1466</v>
      </c>
      <c r="F369" s="2" t="s">
        <v>203</v>
      </c>
      <c r="G369" s="2" t="s">
        <v>203</v>
      </c>
      <c r="H369" s="6">
        <v>75.400000000000006</v>
      </c>
      <c r="I369" s="5" t="s">
        <v>203</v>
      </c>
      <c r="J369" s="5" t="s">
        <v>203</v>
      </c>
      <c r="K369" s="5" t="s">
        <v>203</v>
      </c>
      <c r="L369" s="5" t="s">
        <v>203</v>
      </c>
      <c r="M369" s="5" t="s">
        <v>203</v>
      </c>
      <c r="N369" s="5" t="s">
        <v>203</v>
      </c>
      <c r="O369" s="5" t="s">
        <v>203</v>
      </c>
      <c r="P369" s="5" t="s">
        <v>203</v>
      </c>
      <c r="Q369" s="5" t="s">
        <v>203</v>
      </c>
      <c r="R369" s="5" t="s">
        <v>203</v>
      </c>
      <c r="S369" s="5" t="s">
        <v>203</v>
      </c>
    </row>
    <row r="370" spans="1:19" ht="30" x14ac:dyDescent="0.25">
      <c r="A370" s="1" t="s">
        <v>89</v>
      </c>
      <c r="B370" s="2" t="s">
        <v>1017</v>
      </c>
      <c r="C370" s="12">
        <v>38094</v>
      </c>
      <c r="D370" s="12">
        <v>38095</v>
      </c>
      <c r="E370" s="13" t="s">
        <v>1466</v>
      </c>
      <c r="F370" s="2" t="s">
        <v>203</v>
      </c>
      <c r="G370" s="2" t="s">
        <v>203</v>
      </c>
      <c r="H370" s="6">
        <v>77.099999999999994</v>
      </c>
      <c r="I370" s="5" t="s">
        <v>203</v>
      </c>
      <c r="J370" s="5" t="s">
        <v>203</v>
      </c>
      <c r="K370" s="5" t="s">
        <v>203</v>
      </c>
      <c r="L370" s="5" t="s">
        <v>203</v>
      </c>
      <c r="M370" s="5" t="s">
        <v>203</v>
      </c>
      <c r="N370" s="5" t="s">
        <v>203</v>
      </c>
      <c r="O370" s="5" t="s">
        <v>203</v>
      </c>
      <c r="P370" s="5" t="s">
        <v>203</v>
      </c>
      <c r="Q370" s="5" t="s">
        <v>203</v>
      </c>
      <c r="R370" s="5" t="s">
        <v>203</v>
      </c>
      <c r="S370" s="5" t="s">
        <v>203</v>
      </c>
    </row>
    <row r="371" spans="1:19" ht="30" x14ac:dyDescent="0.25">
      <c r="A371" s="1" t="s">
        <v>89</v>
      </c>
      <c r="B371" s="2" t="s">
        <v>1018</v>
      </c>
      <c r="C371" s="12">
        <v>38094</v>
      </c>
      <c r="D371" s="12">
        <v>38095</v>
      </c>
      <c r="E371" s="13" t="s">
        <v>1466</v>
      </c>
      <c r="F371" s="2" t="s">
        <v>203</v>
      </c>
      <c r="G371" s="2" t="s">
        <v>203</v>
      </c>
      <c r="H371" s="6">
        <v>73.5</v>
      </c>
      <c r="I371" s="5" t="s">
        <v>203</v>
      </c>
      <c r="J371" s="5" t="s">
        <v>203</v>
      </c>
      <c r="K371" s="5" t="s">
        <v>203</v>
      </c>
      <c r="L371" s="5" t="s">
        <v>203</v>
      </c>
      <c r="M371" s="5" t="s">
        <v>203</v>
      </c>
      <c r="N371" s="5" t="s">
        <v>203</v>
      </c>
      <c r="O371" s="5" t="s">
        <v>203</v>
      </c>
      <c r="P371" s="5" t="s">
        <v>203</v>
      </c>
      <c r="Q371" s="5" t="s">
        <v>203</v>
      </c>
      <c r="R371" s="5" t="s">
        <v>203</v>
      </c>
      <c r="S371" s="5" t="s">
        <v>203</v>
      </c>
    </row>
    <row r="372" spans="1:19" ht="30" x14ac:dyDescent="0.25">
      <c r="A372" s="1" t="s">
        <v>89</v>
      </c>
      <c r="B372" s="2" t="s">
        <v>1019</v>
      </c>
      <c r="C372" s="12">
        <v>38094</v>
      </c>
      <c r="D372" s="12">
        <v>38095</v>
      </c>
      <c r="E372" s="13" t="s">
        <v>1466</v>
      </c>
      <c r="F372" s="2" t="s">
        <v>203</v>
      </c>
      <c r="G372" s="2" t="s">
        <v>203</v>
      </c>
      <c r="H372" s="6">
        <v>75.900000000000006</v>
      </c>
      <c r="I372" s="5" t="s">
        <v>203</v>
      </c>
      <c r="J372" s="5" t="s">
        <v>203</v>
      </c>
      <c r="K372" s="5" t="s">
        <v>203</v>
      </c>
      <c r="L372" s="5" t="s">
        <v>203</v>
      </c>
      <c r="M372" s="5" t="s">
        <v>203</v>
      </c>
      <c r="N372" s="5" t="s">
        <v>203</v>
      </c>
      <c r="O372" s="5" t="s">
        <v>203</v>
      </c>
      <c r="P372" s="5" t="s">
        <v>203</v>
      </c>
      <c r="Q372" s="5" t="s">
        <v>203</v>
      </c>
      <c r="R372" s="5" t="s">
        <v>203</v>
      </c>
      <c r="S372" s="5" t="s">
        <v>203</v>
      </c>
    </row>
    <row r="373" spans="1:19" ht="30" x14ac:dyDescent="0.25">
      <c r="A373" s="1" t="s">
        <v>89</v>
      </c>
      <c r="B373" s="2" t="s">
        <v>1020</v>
      </c>
      <c r="C373" s="12">
        <v>38094</v>
      </c>
      <c r="D373" s="12">
        <v>38095</v>
      </c>
      <c r="E373" s="13" t="s">
        <v>1466</v>
      </c>
      <c r="F373" s="2" t="s">
        <v>203</v>
      </c>
      <c r="G373" s="2" t="s">
        <v>203</v>
      </c>
      <c r="H373" s="6">
        <v>74.599999999999994</v>
      </c>
      <c r="I373" s="5" t="s">
        <v>203</v>
      </c>
      <c r="J373" s="5" t="s">
        <v>203</v>
      </c>
      <c r="K373" s="5" t="s">
        <v>203</v>
      </c>
      <c r="L373" s="5" t="s">
        <v>203</v>
      </c>
      <c r="M373" s="5" t="s">
        <v>203</v>
      </c>
      <c r="N373" s="5" t="s">
        <v>203</v>
      </c>
      <c r="O373" s="5" t="s">
        <v>203</v>
      </c>
      <c r="P373" s="5" t="s">
        <v>203</v>
      </c>
      <c r="Q373" s="5" t="s">
        <v>203</v>
      </c>
      <c r="R373" s="5" t="s">
        <v>203</v>
      </c>
      <c r="S373" s="5" t="s">
        <v>203</v>
      </c>
    </row>
    <row r="374" spans="1:19" ht="30" x14ac:dyDescent="0.25">
      <c r="A374" s="1" t="s">
        <v>88</v>
      </c>
      <c r="B374" s="2" t="s">
        <v>1002</v>
      </c>
      <c r="C374" s="12">
        <v>38143</v>
      </c>
      <c r="D374" s="12">
        <v>38143</v>
      </c>
      <c r="E374" s="13" t="s">
        <v>1466</v>
      </c>
      <c r="F374" s="2" t="s">
        <v>203</v>
      </c>
      <c r="G374" s="2" t="s">
        <v>203</v>
      </c>
      <c r="H374" s="6">
        <v>81.599999999999994</v>
      </c>
      <c r="I374" s="5" t="s">
        <v>203</v>
      </c>
      <c r="J374" s="5" t="s">
        <v>203</v>
      </c>
      <c r="K374" s="5" t="s">
        <v>203</v>
      </c>
      <c r="L374" s="5" t="s">
        <v>203</v>
      </c>
      <c r="M374" s="5" t="s">
        <v>203</v>
      </c>
      <c r="N374" s="5" t="s">
        <v>203</v>
      </c>
      <c r="O374" s="5" t="s">
        <v>203</v>
      </c>
      <c r="P374" s="5" t="s">
        <v>203</v>
      </c>
      <c r="Q374" s="5" t="s">
        <v>203</v>
      </c>
      <c r="R374" s="5" t="s">
        <v>203</v>
      </c>
      <c r="S374" s="5" t="s">
        <v>203</v>
      </c>
    </row>
    <row r="375" spans="1:19" ht="30" x14ac:dyDescent="0.25">
      <c r="A375" s="1" t="s">
        <v>88</v>
      </c>
      <c r="B375" s="2" t="s">
        <v>1002</v>
      </c>
      <c r="C375" s="12">
        <v>38143</v>
      </c>
      <c r="D375" s="12">
        <v>38143</v>
      </c>
      <c r="E375" s="13" t="s">
        <v>1466</v>
      </c>
      <c r="F375" s="2" t="s">
        <v>203</v>
      </c>
      <c r="G375" s="2" t="s">
        <v>203</v>
      </c>
      <c r="H375" s="6">
        <v>80.5</v>
      </c>
      <c r="I375" s="5" t="s">
        <v>203</v>
      </c>
      <c r="J375" s="5" t="s">
        <v>203</v>
      </c>
      <c r="K375" s="5" t="s">
        <v>203</v>
      </c>
      <c r="L375" s="5" t="s">
        <v>203</v>
      </c>
      <c r="M375" s="5" t="s">
        <v>203</v>
      </c>
      <c r="N375" s="5" t="s">
        <v>203</v>
      </c>
      <c r="O375" s="5" t="s">
        <v>203</v>
      </c>
      <c r="P375" s="5" t="s">
        <v>203</v>
      </c>
      <c r="Q375" s="5" t="s">
        <v>203</v>
      </c>
      <c r="R375" s="5" t="s">
        <v>203</v>
      </c>
      <c r="S375" s="5" t="s">
        <v>203</v>
      </c>
    </row>
    <row r="376" spans="1:19" ht="30" x14ac:dyDescent="0.25">
      <c r="A376" s="1" t="s">
        <v>88</v>
      </c>
      <c r="B376" s="2" t="s">
        <v>1002</v>
      </c>
      <c r="C376" s="12">
        <v>38143</v>
      </c>
      <c r="D376" s="12">
        <v>38143</v>
      </c>
      <c r="E376" s="13" t="s">
        <v>1466</v>
      </c>
      <c r="F376" s="2" t="s">
        <v>203</v>
      </c>
      <c r="G376" s="2" t="s">
        <v>203</v>
      </c>
      <c r="H376" s="6">
        <v>80.8</v>
      </c>
      <c r="I376" s="5" t="s">
        <v>203</v>
      </c>
      <c r="J376" s="5" t="s">
        <v>203</v>
      </c>
      <c r="K376" s="5" t="s">
        <v>203</v>
      </c>
      <c r="L376" s="5" t="s">
        <v>203</v>
      </c>
      <c r="M376" s="5" t="s">
        <v>203</v>
      </c>
      <c r="N376" s="5" t="s">
        <v>203</v>
      </c>
      <c r="O376" s="5" t="s">
        <v>203</v>
      </c>
      <c r="P376" s="5" t="s">
        <v>203</v>
      </c>
      <c r="Q376" s="5" t="s">
        <v>203</v>
      </c>
      <c r="R376" s="5" t="s">
        <v>203</v>
      </c>
      <c r="S376" s="5" t="s">
        <v>203</v>
      </c>
    </row>
    <row r="377" spans="1:19" ht="30" x14ac:dyDescent="0.25">
      <c r="A377" s="1" t="s">
        <v>88</v>
      </c>
      <c r="B377" s="2" t="s">
        <v>1002</v>
      </c>
      <c r="C377" s="12">
        <v>38143</v>
      </c>
      <c r="D377" s="12">
        <v>38143</v>
      </c>
      <c r="E377" s="13" t="s">
        <v>1466</v>
      </c>
      <c r="F377" s="2" t="s">
        <v>203</v>
      </c>
      <c r="G377" s="2" t="s">
        <v>203</v>
      </c>
      <c r="H377" s="6">
        <v>82.6</v>
      </c>
      <c r="I377" s="5" t="s">
        <v>203</v>
      </c>
      <c r="J377" s="5" t="s">
        <v>203</v>
      </c>
      <c r="K377" s="5" t="s">
        <v>203</v>
      </c>
      <c r="L377" s="5" t="s">
        <v>203</v>
      </c>
      <c r="M377" s="5" t="s">
        <v>203</v>
      </c>
      <c r="N377" s="5" t="s">
        <v>203</v>
      </c>
      <c r="O377" s="5" t="s">
        <v>203</v>
      </c>
      <c r="P377" s="5" t="s">
        <v>203</v>
      </c>
      <c r="Q377" s="5" t="s">
        <v>203</v>
      </c>
      <c r="R377" s="5" t="s">
        <v>203</v>
      </c>
      <c r="S377" s="5" t="s">
        <v>203</v>
      </c>
    </row>
    <row r="378" spans="1:19" ht="30" x14ac:dyDescent="0.25">
      <c r="A378" s="1" t="s">
        <v>88</v>
      </c>
      <c r="B378" s="2" t="s">
        <v>1002</v>
      </c>
      <c r="C378" s="12">
        <v>38143</v>
      </c>
      <c r="D378" s="12">
        <v>38143</v>
      </c>
      <c r="E378" s="13" t="s">
        <v>1466</v>
      </c>
      <c r="F378" s="2" t="s">
        <v>203</v>
      </c>
      <c r="G378" s="2" t="s">
        <v>203</v>
      </c>
      <c r="H378" s="6">
        <v>81</v>
      </c>
      <c r="I378" s="5" t="s">
        <v>203</v>
      </c>
      <c r="J378" s="5" t="s">
        <v>203</v>
      </c>
      <c r="K378" s="5" t="s">
        <v>203</v>
      </c>
      <c r="L378" s="5" t="s">
        <v>203</v>
      </c>
      <c r="M378" s="5" t="s">
        <v>203</v>
      </c>
      <c r="N378" s="5" t="s">
        <v>203</v>
      </c>
      <c r="O378" s="5" t="s">
        <v>203</v>
      </c>
      <c r="P378" s="5" t="s">
        <v>203</v>
      </c>
      <c r="Q378" s="5" t="s">
        <v>203</v>
      </c>
      <c r="R378" s="5" t="s">
        <v>203</v>
      </c>
      <c r="S378" s="5" t="s">
        <v>203</v>
      </c>
    </row>
    <row r="379" spans="1:19" ht="30" x14ac:dyDescent="0.25">
      <c r="A379" s="1" t="s">
        <v>88</v>
      </c>
      <c r="B379" s="2" t="s">
        <v>1002</v>
      </c>
      <c r="C379" s="12">
        <v>38143</v>
      </c>
      <c r="D379" s="12">
        <v>38143</v>
      </c>
      <c r="E379" s="13" t="s">
        <v>1466</v>
      </c>
      <c r="F379" s="2" t="s">
        <v>203</v>
      </c>
      <c r="G379" s="2" t="s">
        <v>203</v>
      </c>
      <c r="H379" s="6">
        <v>81.599999999999994</v>
      </c>
      <c r="I379" s="5" t="s">
        <v>203</v>
      </c>
      <c r="J379" s="5" t="s">
        <v>203</v>
      </c>
      <c r="K379" s="5" t="s">
        <v>203</v>
      </c>
      <c r="L379" s="5" t="s">
        <v>203</v>
      </c>
      <c r="M379" s="5" t="s">
        <v>203</v>
      </c>
      <c r="N379" s="5" t="s">
        <v>203</v>
      </c>
      <c r="O379" s="5" t="s">
        <v>203</v>
      </c>
      <c r="P379" s="5" t="s">
        <v>203</v>
      </c>
      <c r="Q379" s="5" t="s">
        <v>203</v>
      </c>
      <c r="R379" s="5" t="s">
        <v>203</v>
      </c>
      <c r="S379" s="5" t="s">
        <v>203</v>
      </c>
    </row>
    <row r="380" spans="1:19" ht="30" x14ac:dyDescent="0.25">
      <c r="A380" s="1" t="s">
        <v>88</v>
      </c>
      <c r="B380" s="2" t="s">
        <v>1002</v>
      </c>
      <c r="C380" s="12">
        <v>38143</v>
      </c>
      <c r="D380" s="12">
        <v>38143</v>
      </c>
      <c r="E380" s="13" t="s">
        <v>1466</v>
      </c>
      <c r="F380" s="2" t="s">
        <v>203</v>
      </c>
      <c r="G380" s="2" t="s">
        <v>203</v>
      </c>
      <c r="H380" s="6">
        <v>80.599999999999994</v>
      </c>
      <c r="I380" s="5" t="s">
        <v>203</v>
      </c>
      <c r="J380" s="5" t="s">
        <v>203</v>
      </c>
      <c r="K380" s="5" t="s">
        <v>203</v>
      </c>
      <c r="L380" s="5" t="s">
        <v>203</v>
      </c>
      <c r="M380" s="5" t="s">
        <v>203</v>
      </c>
      <c r="N380" s="5" t="s">
        <v>203</v>
      </c>
      <c r="O380" s="5" t="s">
        <v>203</v>
      </c>
      <c r="P380" s="5" t="s">
        <v>203</v>
      </c>
      <c r="Q380" s="5" t="s">
        <v>203</v>
      </c>
      <c r="R380" s="5" t="s">
        <v>203</v>
      </c>
      <c r="S380" s="5" t="s">
        <v>203</v>
      </c>
    </row>
    <row r="381" spans="1:19" ht="30" x14ac:dyDescent="0.25">
      <c r="A381" s="1" t="s">
        <v>88</v>
      </c>
      <c r="B381" s="2" t="s">
        <v>1002</v>
      </c>
      <c r="C381" s="12">
        <v>38143</v>
      </c>
      <c r="D381" s="12">
        <v>38143</v>
      </c>
      <c r="E381" s="13" t="s">
        <v>1466</v>
      </c>
      <c r="F381" s="2" t="s">
        <v>203</v>
      </c>
      <c r="G381" s="2" t="s">
        <v>203</v>
      </c>
      <c r="H381" s="6">
        <v>80.400000000000006</v>
      </c>
      <c r="I381" s="5" t="s">
        <v>203</v>
      </c>
      <c r="J381" s="5" t="s">
        <v>203</v>
      </c>
      <c r="K381" s="5" t="s">
        <v>203</v>
      </c>
      <c r="L381" s="5" t="s">
        <v>203</v>
      </c>
      <c r="M381" s="5" t="s">
        <v>203</v>
      </c>
      <c r="N381" s="5" t="s">
        <v>203</v>
      </c>
      <c r="O381" s="5" t="s">
        <v>203</v>
      </c>
      <c r="P381" s="5" t="s">
        <v>203</v>
      </c>
      <c r="Q381" s="5" t="s">
        <v>203</v>
      </c>
      <c r="R381" s="5" t="s">
        <v>203</v>
      </c>
      <c r="S381" s="5" t="s">
        <v>203</v>
      </c>
    </row>
    <row r="382" spans="1:19" ht="30" x14ac:dyDescent="0.25">
      <c r="A382" s="1" t="s">
        <v>88</v>
      </c>
      <c r="B382" s="2" t="s">
        <v>1002</v>
      </c>
      <c r="C382" s="12">
        <v>38143</v>
      </c>
      <c r="D382" s="12">
        <v>38143</v>
      </c>
      <c r="E382" s="13" t="s">
        <v>1466</v>
      </c>
      <c r="F382" s="2" t="s">
        <v>203</v>
      </c>
      <c r="G382" s="2" t="s">
        <v>203</v>
      </c>
      <c r="H382" s="6">
        <v>80.400000000000006</v>
      </c>
      <c r="I382" s="5" t="s">
        <v>203</v>
      </c>
      <c r="J382" s="5" t="s">
        <v>203</v>
      </c>
      <c r="K382" s="5" t="s">
        <v>203</v>
      </c>
      <c r="L382" s="5" t="s">
        <v>203</v>
      </c>
      <c r="M382" s="5" t="s">
        <v>203</v>
      </c>
      <c r="N382" s="5" t="s">
        <v>203</v>
      </c>
      <c r="O382" s="5" t="s">
        <v>203</v>
      </c>
      <c r="P382" s="5" t="s">
        <v>203</v>
      </c>
      <c r="Q382" s="5" t="s">
        <v>203</v>
      </c>
      <c r="R382" s="5" t="s">
        <v>203</v>
      </c>
      <c r="S382" s="5" t="s">
        <v>203</v>
      </c>
    </row>
    <row r="383" spans="1:19" ht="30" x14ac:dyDescent="0.25">
      <c r="A383" s="1" t="s">
        <v>88</v>
      </c>
      <c r="B383" s="2" t="s">
        <v>1002</v>
      </c>
      <c r="C383" s="12">
        <v>38143</v>
      </c>
      <c r="D383" s="12">
        <v>38143</v>
      </c>
      <c r="E383" s="13" t="s">
        <v>1466</v>
      </c>
      <c r="F383" s="2" t="s">
        <v>203</v>
      </c>
      <c r="G383" s="2" t="s">
        <v>203</v>
      </c>
      <c r="H383" s="6">
        <v>80.5</v>
      </c>
      <c r="I383" s="5" t="s">
        <v>203</v>
      </c>
      <c r="J383" s="5" t="s">
        <v>203</v>
      </c>
      <c r="K383" s="5" t="s">
        <v>203</v>
      </c>
      <c r="L383" s="5" t="s">
        <v>203</v>
      </c>
      <c r="M383" s="5" t="s">
        <v>203</v>
      </c>
      <c r="N383" s="5" t="s">
        <v>203</v>
      </c>
      <c r="O383" s="5" t="s">
        <v>203</v>
      </c>
      <c r="P383" s="5" t="s">
        <v>203</v>
      </c>
      <c r="Q383" s="5" t="s">
        <v>203</v>
      </c>
      <c r="R383" s="5" t="s">
        <v>203</v>
      </c>
      <c r="S383" s="5" t="s">
        <v>203</v>
      </c>
    </row>
    <row r="384" spans="1:19" ht="30" x14ac:dyDescent="0.25">
      <c r="A384" s="1" t="s">
        <v>87</v>
      </c>
      <c r="B384" s="2" t="s">
        <v>747</v>
      </c>
      <c r="C384" s="7">
        <v>38522</v>
      </c>
      <c r="D384" s="7">
        <v>38527</v>
      </c>
      <c r="E384" s="13" t="s">
        <v>1467</v>
      </c>
      <c r="F384" s="2" t="s">
        <v>203</v>
      </c>
      <c r="G384" s="6">
        <v>95</v>
      </c>
      <c r="H384" s="6">
        <v>97</v>
      </c>
      <c r="I384" s="5" t="s">
        <v>203</v>
      </c>
      <c r="J384" s="5" t="s">
        <v>203</v>
      </c>
      <c r="K384" s="5" t="s">
        <v>203</v>
      </c>
      <c r="L384" s="5" t="s">
        <v>203</v>
      </c>
      <c r="M384" s="5" t="s">
        <v>203</v>
      </c>
      <c r="N384" s="5" t="s">
        <v>203</v>
      </c>
      <c r="O384" s="5" t="s">
        <v>203</v>
      </c>
      <c r="P384" s="5" t="s">
        <v>203</v>
      </c>
      <c r="Q384" s="5" t="s">
        <v>203</v>
      </c>
      <c r="R384" s="5" t="s">
        <v>203</v>
      </c>
      <c r="S384" s="5" t="s">
        <v>203</v>
      </c>
    </row>
    <row r="385" spans="1:19" ht="30" x14ac:dyDescent="0.25">
      <c r="A385" s="1" t="s">
        <v>87</v>
      </c>
      <c r="B385" s="2" t="s">
        <v>733</v>
      </c>
      <c r="C385" s="7">
        <v>38522</v>
      </c>
      <c r="D385" s="7">
        <v>38527</v>
      </c>
      <c r="E385" s="13" t="s">
        <v>1467</v>
      </c>
      <c r="F385" s="2" t="s">
        <v>203</v>
      </c>
      <c r="G385" s="6">
        <v>85</v>
      </c>
      <c r="H385" s="6">
        <v>87</v>
      </c>
      <c r="I385" s="5" t="s">
        <v>203</v>
      </c>
      <c r="J385" s="5" t="s">
        <v>203</v>
      </c>
      <c r="K385" s="5" t="s">
        <v>203</v>
      </c>
      <c r="L385" s="5" t="s">
        <v>203</v>
      </c>
      <c r="M385" s="5" t="s">
        <v>203</v>
      </c>
      <c r="N385" s="5" t="s">
        <v>203</v>
      </c>
      <c r="O385" s="5" t="s">
        <v>203</v>
      </c>
      <c r="P385" s="5" t="s">
        <v>203</v>
      </c>
      <c r="Q385" s="5" t="s">
        <v>203</v>
      </c>
      <c r="R385" s="5" t="s">
        <v>203</v>
      </c>
      <c r="S385" s="5" t="s">
        <v>203</v>
      </c>
    </row>
    <row r="386" spans="1:19" ht="30" x14ac:dyDescent="0.25">
      <c r="A386" s="1" t="s">
        <v>87</v>
      </c>
      <c r="B386" s="2" t="s">
        <v>735</v>
      </c>
      <c r="C386" s="7">
        <v>38522</v>
      </c>
      <c r="D386" s="7">
        <v>38527</v>
      </c>
      <c r="E386" s="13" t="s">
        <v>1467</v>
      </c>
      <c r="F386" s="2" t="s">
        <v>203</v>
      </c>
      <c r="G386" s="6">
        <v>82</v>
      </c>
      <c r="H386" s="6">
        <v>85</v>
      </c>
      <c r="I386" s="5" t="s">
        <v>203</v>
      </c>
      <c r="J386" s="5" t="s">
        <v>203</v>
      </c>
      <c r="K386" s="5" t="s">
        <v>203</v>
      </c>
      <c r="L386" s="5" t="s">
        <v>203</v>
      </c>
      <c r="M386" s="5" t="s">
        <v>203</v>
      </c>
      <c r="N386" s="5" t="s">
        <v>203</v>
      </c>
      <c r="O386" s="5" t="s">
        <v>203</v>
      </c>
      <c r="P386" s="5" t="s">
        <v>203</v>
      </c>
      <c r="Q386" s="5" t="s">
        <v>203</v>
      </c>
      <c r="R386" s="5" t="s">
        <v>203</v>
      </c>
      <c r="S386" s="5" t="s">
        <v>203</v>
      </c>
    </row>
    <row r="387" spans="1:19" ht="30" x14ac:dyDescent="0.25">
      <c r="A387" s="1" t="s">
        <v>87</v>
      </c>
      <c r="B387" s="2" t="s">
        <v>742</v>
      </c>
      <c r="C387" s="7">
        <v>38522</v>
      </c>
      <c r="D387" s="7">
        <v>38527</v>
      </c>
      <c r="E387" s="13" t="s">
        <v>1467</v>
      </c>
      <c r="F387" s="2" t="s">
        <v>203</v>
      </c>
      <c r="G387" s="6">
        <v>88</v>
      </c>
      <c r="H387" s="6">
        <v>91</v>
      </c>
      <c r="I387" s="5" t="s">
        <v>203</v>
      </c>
      <c r="J387" s="5" t="s">
        <v>203</v>
      </c>
      <c r="K387" s="5" t="s">
        <v>203</v>
      </c>
      <c r="L387" s="5" t="s">
        <v>203</v>
      </c>
      <c r="M387" s="5" t="s">
        <v>203</v>
      </c>
      <c r="N387" s="5" t="s">
        <v>203</v>
      </c>
      <c r="O387" s="5" t="s">
        <v>203</v>
      </c>
      <c r="P387" s="5" t="s">
        <v>203</v>
      </c>
      <c r="Q387" s="5" t="s">
        <v>203</v>
      </c>
      <c r="R387" s="5" t="s">
        <v>203</v>
      </c>
      <c r="S387" s="5" t="s">
        <v>203</v>
      </c>
    </row>
    <row r="388" spans="1:19" ht="30" x14ac:dyDescent="0.25">
      <c r="A388" s="1" t="s">
        <v>87</v>
      </c>
      <c r="B388" s="2" t="s">
        <v>729</v>
      </c>
      <c r="C388" s="7">
        <v>38522</v>
      </c>
      <c r="D388" s="7">
        <v>38527</v>
      </c>
      <c r="E388" s="13" t="s">
        <v>1467</v>
      </c>
      <c r="F388" s="2" t="s">
        <v>203</v>
      </c>
      <c r="G388" s="6">
        <v>88</v>
      </c>
      <c r="H388" s="6">
        <v>94</v>
      </c>
      <c r="I388" s="5" t="s">
        <v>203</v>
      </c>
      <c r="J388" s="5" t="s">
        <v>203</v>
      </c>
      <c r="K388" s="5" t="s">
        <v>203</v>
      </c>
      <c r="L388" s="5" t="s">
        <v>203</v>
      </c>
      <c r="M388" s="5" t="s">
        <v>203</v>
      </c>
      <c r="N388" s="5" t="s">
        <v>203</v>
      </c>
      <c r="O388" s="5" t="s">
        <v>203</v>
      </c>
      <c r="P388" s="5" t="s">
        <v>203</v>
      </c>
      <c r="Q388" s="5" t="s">
        <v>203</v>
      </c>
      <c r="R388" s="5" t="s">
        <v>203</v>
      </c>
      <c r="S388" s="5" t="s">
        <v>203</v>
      </c>
    </row>
    <row r="389" spans="1:19" ht="30" x14ac:dyDescent="0.25">
      <c r="A389" s="1" t="s">
        <v>87</v>
      </c>
      <c r="B389" s="2" t="s">
        <v>748</v>
      </c>
      <c r="C389" s="7">
        <v>38522</v>
      </c>
      <c r="D389" s="7">
        <v>38527</v>
      </c>
      <c r="E389" s="13" t="s">
        <v>1467</v>
      </c>
      <c r="F389" s="2" t="s">
        <v>203</v>
      </c>
      <c r="G389" s="6">
        <v>78</v>
      </c>
      <c r="H389" s="6">
        <v>80</v>
      </c>
      <c r="I389" s="5" t="s">
        <v>203</v>
      </c>
      <c r="J389" s="5" t="s">
        <v>203</v>
      </c>
      <c r="K389" s="5" t="s">
        <v>203</v>
      </c>
      <c r="L389" s="5" t="s">
        <v>203</v>
      </c>
      <c r="M389" s="5" t="s">
        <v>203</v>
      </c>
      <c r="N389" s="5" t="s">
        <v>203</v>
      </c>
      <c r="O389" s="5" t="s">
        <v>203</v>
      </c>
      <c r="P389" s="5" t="s">
        <v>203</v>
      </c>
      <c r="Q389" s="5" t="s">
        <v>203</v>
      </c>
      <c r="R389" s="5" t="s">
        <v>203</v>
      </c>
      <c r="S389" s="5" t="s">
        <v>203</v>
      </c>
    </row>
    <row r="390" spans="1:19" ht="30" x14ac:dyDescent="0.25">
      <c r="A390" s="1" t="s">
        <v>87</v>
      </c>
      <c r="B390" s="2" t="s">
        <v>749</v>
      </c>
      <c r="C390" s="7">
        <v>38522</v>
      </c>
      <c r="D390" s="7">
        <v>38527</v>
      </c>
      <c r="E390" s="13" t="s">
        <v>1467</v>
      </c>
      <c r="F390" s="2" t="s">
        <v>203</v>
      </c>
      <c r="G390" s="6">
        <v>80</v>
      </c>
      <c r="H390" s="6">
        <v>82</v>
      </c>
      <c r="I390" s="5" t="s">
        <v>203</v>
      </c>
      <c r="J390" s="5" t="s">
        <v>203</v>
      </c>
      <c r="K390" s="5" t="s">
        <v>203</v>
      </c>
      <c r="L390" s="5" t="s">
        <v>203</v>
      </c>
      <c r="M390" s="5" t="s">
        <v>203</v>
      </c>
      <c r="N390" s="5" t="s">
        <v>203</v>
      </c>
      <c r="O390" s="5" t="s">
        <v>203</v>
      </c>
      <c r="P390" s="5" t="s">
        <v>203</v>
      </c>
      <c r="Q390" s="5" t="s">
        <v>203</v>
      </c>
      <c r="R390" s="5" t="s">
        <v>203</v>
      </c>
      <c r="S390" s="5" t="s">
        <v>203</v>
      </c>
    </row>
    <row r="391" spans="1:19" ht="30" x14ac:dyDescent="0.25">
      <c r="A391" s="1" t="s">
        <v>87</v>
      </c>
      <c r="B391" s="2" t="s">
        <v>750</v>
      </c>
      <c r="C391" s="7">
        <v>38522</v>
      </c>
      <c r="D391" s="7">
        <v>38527</v>
      </c>
      <c r="E391" s="13" t="s">
        <v>1467</v>
      </c>
      <c r="F391" s="2" t="s">
        <v>203</v>
      </c>
      <c r="G391" s="6">
        <v>75</v>
      </c>
      <c r="H391" s="6">
        <v>76</v>
      </c>
      <c r="I391" s="5" t="s">
        <v>203</v>
      </c>
      <c r="J391" s="5" t="s">
        <v>203</v>
      </c>
      <c r="K391" s="5" t="s">
        <v>203</v>
      </c>
      <c r="L391" s="5" t="s">
        <v>203</v>
      </c>
      <c r="M391" s="5" t="s">
        <v>203</v>
      </c>
      <c r="N391" s="5" t="s">
        <v>203</v>
      </c>
      <c r="O391" s="5" t="s">
        <v>203</v>
      </c>
      <c r="P391" s="5" t="s">
        <v>203</v>
      </c>
      <c r="Q391" s="5" t="s">
        <v>203</v>
      </c>
      <c r="R391" s="5" t="s">
        <v>203</v>
      </c>
      <c r="S391" s="5" t="s">
        <v>203</v>
      </c>
    </row>
    <row r="392" spans="1:19" x14ac:dyDescent="0.25">
      <c r="A392" s="1" t="s">
        <v>86</v>
      </c>
      <c r="B392" s="2" t="s">
        <v>427</v>
      </c>
      <c r="C392" s="7">
        <v>38321</v>
      </c>
      <c r="D392" s="7">
        <v>38322</v>
      </c>
      <c r="E392" s="2" t="s">
        <v>1468</v>
      </c>
      <c r="F392" s="2" t="s">
        <v>203</v>
      </c>
      <c r="G392" s="2">
        <v>57.1</v>
      </c>
      <c r="H392" s="6">
        <v>64.7</v>
      </c>
      <c r="I392" s="5" t="s">
        <v>203</v>
      </c>
      <c r="J392" s="5" t="s">
        <v>203</v>
      </c>
      <c r="K392" s="5" t="s">
        <v>203</v>
      </c>
      <c r="L392" s="5" t="s">
        <v>203</v>
      </c>
      <c r="M392" s="5" t="s">
        <v>203</v>
      </c>
      <c r="N392" s="5" t="s">
        <v>203</v>
      </c>
      <c r="O392" s="5" t="s">
        <v>203</v>
      </c>
      <c r="P392" s="5" t="s">
        <v>203</v>
      </c>
      <c r="Q392" s="5" t="s">
        <v>203</v>
      </c>
      <c r="R392" s="5" t="s">
        <v>203</v>
      </c>
      <c r="S392" s="5" t="s">
        <v>203</v>
      </c>
    </row>
    <row r="393" spans="1:19" x14ac:dyDescent="0.25">
      <c r="A393" s="1" t="s">
        <v>82</v>
      </c>
      <c r="B393" s="2" t="s">
        <v>498</v>
      </c>
      <c r="C393" s="7">
        <v>38309</v>
      </c>
      <c r="D393" s="7">
        <v>38310</v>
      </c>
      <c r="E393" s="2" t="s">
        <v>497</v>
      </c>
      <c r="F393" s="2" t="s">
        <v>203</v>
      </c>
      <c r="G393" s="2" t="s">
        <v>203</v>
      </c>
      <c r="H393" s="6">
        <v>70</v>
      </c>
      <c r="I393" s="5" t="s">
        <v>203</v>
      </c>
      <c r="J393" s="5" t="s">
        <v>203</v>
      </c>
      <c r="K393" s="5" t="s">
        <v>203</v>
      </c>
      <c r="L393" s="5" t="s">
        <v>203</v>
      </c>
      <c r="M393" s="5" t="s">
        <v>203</v>
      </c>
      <c r="N393" s="5" t="s">
        <v>203</v>
      </c>
      <c r="O393" s="5" t="s">
        <v>203</v>
      </c>
      <c r="P393" s="5" t="s">
        <v>203</v>
      </c>
      <c r="Q393" s="5" t="s">
        <v>203</v>
      </c>
      <c r="R393" s="5" t="s">
        <v>203</v>
      </c>
      <c r="S393" s="5" t="s">
        <v>203</v>
      </c>
    </row>
    <row r="394" spans="1:19" x14ac:dyDescent="0.25">
      <c r="A394" s="1" t="s">
        <v>82</v>
      </c>
      <c r="B394" s="2" t="s">
        <v>499</v>
      </c>
      <c r="C394" s="7">
        <v>38309</v>
      </c>
      <c r="D394" s="7">
        <v>38310</v>
      </c>
      <c r="E394" s="2" t="s">
        <v>497</v>
      </c>
      <c r="F394" s="2" t="s">
        <v>203</v>
      </c>
      <c r="G394" s="2" t="s">
        <v>203</v>
      </c>
      <c r="H394" s="6">
        <v>84</v>
      </c>
      <c r="I394" s="5" t="s">
        <v>203</v>
      </c>
      <c r="J394" s="5" t="s">
        <v>203</v>
      </c>
      <c r="K394" s="5" t="s">
        <v>203</v>
      </c>
      <c r="L394" s="5" t="s">
        <v>203</v>
      </c>
      <c r="M394" s="5" t="s">
        <v>203</v>
      </c>
      <c r="N394" s="5" t="s">
        <v>203</v>
      </c>
      <c r="O394" s="5" t="s">
        <v>203</v>
      </c>
      <c r="P394" s="5" t="s">
        <v>203</v>
      </c>
      <c r="Q394" s="5" t="s">
        <v>203</v>
      </c>
      <c r="R394" s="5" t="s">
        <v>203</v>
      </c>
      <c r="S394" s="5" t="s">
        <v>203</v>
      </c>
    </row>
    <row r="395" spans="1:19" x14ac:dyDescent="0.25">
      <c r="A395" s="1" t="s">
        <v>82</v>
      </c>
      <c r="B395" s="2" t="s">
        <v>500</v>
      </c>
      <c r="C395" s="7">
        <v>38309</v>
      </c>
      <c r="D395" s="7">
        <v>38310</v>
      </c>
      <c r="E395" s="2" t="s">
        <v>497</v>
      </c>
      <c r="F395" s="2" t="s">
        <v>203</v>
      </c>
      <c r="G395" s="2" t="s">
        <v>203</v>
      </c>
      <c r="H395" s="6">
        <v>84</v>
      </c>
      <c r="I395" s="5" t="s">
        <v>203</v>
      </c>
      <c r="J395" s="5" t="s">
        <v>203</v>
      </c>
      <c r="K395" s="5" t="s">
        <v>203</v>
      </c>
      <c r="L395" s="5" t="s">
        <v>203</v>
      </c>
      <c r="M395" s="5" t="s">
        <v>203</v>
      </c>
      <c r="N395" s="5" t="s">
        <v>203</v>
      </c>
      <c r="O395" s="5" t="s">
        <v>203</v>
      </c>
      <c r="P395" s="5" t="s">
        <v>203</v>
      </c>
      <c r="Q395" s="5" t="s">
        <v>203</v>
      </c>
      <c r="R395" s="5" t="s">
        <v>203</v>
      </c>
      <c r="S395" s="5" t="s">
        <v>203</v>
      </c>
    </row>
    <row r="396" spans="1:19" x14ac:dyDescent="0.25">
      <c r="A396" s="1" t="s">
        <v>82</v>
      </c>
      <c r="B396" s="13" t="s">
        <v>501</v>
      </c>
      <c r="C396" s="7">
        <v>38309</v>
      </c>
      <c r="D396" s="7">
        <v>38310</v>
      </c>
      <c r="E396" s="2" t="s">
        <v>497</v>
      </c>
      <c r="F396" s="2" t="s">
        <v>203</v>
      </c>
      <c r="G396" s="2" t="s">
        <v>203</v>
      </c>
      <c r="H396" s="6">
        <v>93</v>
      </c>
      <c r="I396" s="5" t="s">
        <v>203</v>
      </c>
      <c r="J396" s="5" t="s">
        <v>203</v>
      </c>
      <c r="K396" s="5" t="s">
        <v>203</v>
      </c>
      <c r="L396" s="5" t="s">
        <v>203</v>
      </c>
      <c r="M396" s="5" t="s">
        <v>203</v>
      </c>
      <c r="N396" s="5" t="s">
        <v>203</v>
      </c>
      <c r="O396" s="5" t="s">
        <v>203</v>
      </c>
      <c r="P396" s="5" t="s">
        <v>203</v>
      </c>
      <c r="Q396" s="5" t="s">
        <v>203</v>
      </c>
      <c r="R396" s="5" t="s">
        <v>203</v>
      </c>
      <c r="S396" s="5" t="s">
        <v>203</v>
      </c>
    </row>
    <row r="397" spans="1:19" x14ac:dyDescent="0.25">
      <c r="A397" s="1" t="s">
        <v>82</v>
      </c>
      <c r="B397" s="13" t="s">
        <v>503</v>
      </c>
      <c r="C397" s="7">
        <v>38309</v>
      </c>
      <c r="D397" s="7">
        <v>38310</v>
      </c>
      <c r="E397" s="2" t="s">
        <v>497</v>
      </c>
      <c r="F397" s="2" t="s">
        <v>203</v>
      </c>
      <c r="G397" s="2" t="s">
        <v>203</v>
      </c>
      <c r="H397" s="6">
        <v>78</v>
      </c>
      <c r="I397" s="5" t="s">
        <v>203</v>
      </c>
      <c r="J397" s="5" t="s">
        <v>203</v>
      </c>
      <c r="K397" s="5" t="s">
        <v>203</v>
      </c>
      <c r="L397" s="5" t="s">
        <v>203</v>
      </c>
      <c r="M397" s="5" t="s">
        <v>203</v>
      </c>
      <c r="N397" s="5" t="s">
        <v>203</v>
      </c>
      <c r="O397" s="5" t="s">
        <v>203</v>
      </c>
      <c r="P397" s="5" t="s">
        <v>203</v>
      </c>
      <c r="Q397" s="5" t="s">
        <v>203</v>
      </c>
      <c r="R397" s="5" t="s">
        <v>203</v>
      </c>
      <c r="S397" s="5" t="s">
        <v>203</v>
      </c>
    </row>
    <row r="398" spans="1:19" x14ac:dyDescent="0.25">
      <c r="A398" s="1" t="s">
        <v>82</v>
      </c>
      <c r="B398" s="2" t="s">
        <v>504</v>
      </c>
      <c r="C398" s="7">
        <v>38309</v>
      </c>
      <c r="D398" s="7">
        <v>38310</v>
      </c>
      <c r="E398" s="2" t="s">
        <v>497</v>
      </c>
      <c r="F398" s="2" t="s">
        <v>203</v>
      </c>
      <c r="G398" s="2" t="s">
        <v>203</v>
      </c>
      <c r="H398" s="6">
        <v>98</v>
      </c>
      <c r="I398" s="5" t="s">
        <v>203</v>
      </c>
      <c r="J398" s="5" t="s">
        <v>203</v>
      </c>
      <c r="K398" s="5" t="s">
        <v>203</v>
      </c>
      <c r="L398" s="5" t="s">
        <v>203</v>
      </c>
      <c r="M398" s="5" t="s">
        <v>203</v>
      </c>
      <c r="N398" s="5" t="s">
        <v>203</v>
      </c>
      <c r="O398" s="5" t="s">
        <v>203</v>
      </c>
      <c r="P398" s="5" t="s">
        <v>203</v>
      </c>
      <c r="Q398" s="5" t="s">
        <v>203</v>
      </c>
      <c r="R398" s="5" t="s">
        <v>203</v>
      </c>
      <c r="S398" s="5" t="s">
        <v>203</v>
      </c>
    </row>
    <row r="399" spans="1:19" x14ac:dyDescent="0.25">
      <c r="A399" s="1" t="s">
        <v>82</v>
      </c>
      <c r="B399" s="2" t="s">
        <v>505</v>
      </c>
      <c r="C399" s="7">
        <v>38309</v>
      </c>
      <c r="D399" s="7">
        <v>38310</v>
      </c>
      <c r="E399" s="2" t="s">
        <v>502</v>
      </c>
      <c r="F399" s="2" t="s">
        <v>203</v>
      </c>
      <c r="G399" s="2" t="s">
        <v>203</v>
      </c>
      <c r="H399" s="6">
        <v>90</v>
      </c>
      <c r="I399" s="5" t="s">
        <v>203</v>
      </c>
      <c r="J399" s="5" t="s">
        <v>203</v>
      </c>
      <c r="K399" s="5" t="s">
        <v>203</v>
      </c>
      <c r="L399" s="5" t="s">
        <v>203</v>
      </c>
      <c r="M399" s="5" t="s">
        <v>203</v>
      </c>
      <c r="N399" s="5" t="s">
        <v>203</v>
      </c>
      <c r="O399" s="5" t="s">
        <v>203</v>
      </c>
      <c r="P399" s="5" t="s">
        <v>203</v>
      </c>
      <c r="Q399" s="5" t="s">
        <v>203</v>
      </c>
      <c r="R399" s="5" t="s">
        <v>203</v>
      </c>
      <c r="S399" s="5" t="s">
        <v>203</v>
      </c>
    </row>
    <row r="400" spans="1:19" x14ac:dyDescent="0.25">
      <c r="A400" s="1" t="s">
        <v>82</v>
      </c>
      <c r="B400" s="2" t="s">
        <v>506</v>
      </c>
      <c r="C400" s="7">
        <v>38309</v>
      </c>
      <c r="D400" s="7">
        <v>38310</v>
      </c>
      <c r="E400" s="2" t="s">
        <v>502</v>
      </c>
      <c r="F400" s="2" t="s">
        <v>203</v>
      </c>
      <c r="G400" s="2" t="s">
        <v>203</v>
      </c>
      <c r="H400" s="6">
        <v>90</v>
      </c>
      <c r="I400" s="5" t="s">
        <v>203</v>
      </c>
      <c r="J400" s="5" t="s">
        <v>203</v>
      </c>
      <c r="K400" s="5" t="s">
        <v>203</v>
      </c>
      <c r="L400" s="5" t="s">
        <v>203</v>
      </c>
      <c r="M400" s="5" t="s">
        <v>203</v>
      </c>
      <c r="N400" s="5" t="s">
        <v>203</v>
      </c>
      <c r="O400" s="5" t="s">
        <v>203</v>
      </c>
      <c r="P400" s="5" t="s">
        <v>203</v>
      </c>
      <c r="Q400" s="5" t="s">
        <v>203</v>
      </c>
      <c r="R400" s="5" t="s">
        <v>203</v>
      </c>
      <c r="S400" s="5" t="s">
        <v>203</v>
      </c>
    </row>
    <row r="401" spans="1:19" x14ac:dyDescent="0.25">
      <c r="A401" s="1" t="s">
        <v>82</v>
      </c>
      <c r="B401" s="2" t="s">
        <v>507</v>
      </c>
      <c r="C401" s="7">
        <v>38309</v>
      </c>
      <c r="D401" s="7">
        <v>38310</v>
      </c>
      <c r="E401" s="2" t="s">
        <v>502</v>
      </c>
      <c r="F401" s="2" t="s">
        <v>203</v>
      </c>
      <c r="G401" s="2" t="s">
        <v>203</v>
      </c>
      <c r="H401" s="6">
        <v>90</v>
      </c>
      <c r="I401" s="5" t="s">
        <v>203</v>
      </c>
      <c r="J401" s="5" t="s">
        <v>203</v>
      </c>
      <c r="K401" s="5" t="s">
        <v>203</v>
      </c>
      <c r="L401" s="5" t="s">
        <v>203</v>
      </c>
      <c r="M401" s="5" t="s">
        <v>203</v>
      </c>
      <c r="N401" s="5" t="s">
        <v>203</v>
      </c>
      <c r="O401" s="5" t="s">
        <v>203</v>
      </c>
      <c r="P401" s="5" t="s">
        <v>203</v>
      </c>
      <c r="Q401" s="5" t="s">
        <v>203</v>
      </c>
      <c r="R401" s="5" t="s">
        <v>203</v>
      </c>
      <c r="S401" s="5" t="s">
        <v>203</v>
      </c>
    </row>
    <row r="402" spans="1:19" x14ac:dyDescent="0.25">
      <c r="A402" s="1" t="s">
        <v>82</v>
      </c>
      <c r="B402" s="2" t="s">
        <v>508</v>
      </c>
      <c r="C402" s="7">
        <v>38309</v>
      </c>
      <c r="D402" s="7">
        <v>38310</v>
      </c>
      <c r="E402" s="2" t="s">
        <v>502</v>
      </c>
      <c r="F402" s="2" t="s">
        <v>203</v>
      </c>
      <c r="G402" s="2" t="s">
        <v>203</v>
      </c>
      <c r="H402" s="6">
        <v>91</v>
      </c>
      <c r="I402" s="5" t="s">
        <v>203</v>
      </c>
      <c r="J402" s="5" t="s">
        <v>203</v>
      </c>
      <c r="K402" s="5" t="s">
        <v>203</v>
      </c>
      <c r="L402" s="5" t="s">
        <v>203</v>
      </c>
      <c r="M402" s="5" t="s">
        <v>203</v>
      </c>
      <c r="N402" s="5" t="s">
        <v>203</v>
      </c>
      <c r="O402" s="5" t="s">
        <v>203</v>
      </c>
      <c r="P402" s="5" t="s">
        <v>203</v>
      </c>
      <c r="Q402" s="5" t="s">
        <v>203</v>
      </c>
      <c r="R402" s="5" t="s">
        <v>203</v>
      </c>
      <c r="S402" s="5" t="s">
        <v>203</v>
      </c>
    </row>
    <row r="403" spans="1:19" x14ac:dyDescent="0.25">
      <c r="A403" s="1" t="s">
        <v>82</v>
      </c>
      <c r="B403" s="2" t="s">
        <v>509</v>
      </c>
      <c r="C403" s="7">
        <v>38309</v>
      </c>
      <c r="D403" s="7">
        <v>38310</v>
      </c>
      <c r="E403" s="2" t="s">
        <v>502</v>
      </c>
      <c r="F403" s="2" t="s">
        <v>203</v>
      </c>
      <c r="G403" s="2" t="s">
        <v>203</v>
      </c>
      <c r="H403" s="6">
        <v>91</v>
      </c>
      <c r="I403" s="5" t="s">
        <v>203</v>
      </c>
      <c r="J403" s="5" t="s">
        <v>203</v>
      </c>
      <c r="K403" s="5" t="s">
        <v>203</v>
      </c>
      <c r="L403" s="5" t="s">
        <v>203</v>
      </c>
      <c r="M403" s="5" t="s">
        <v>203</v>
      </c>
      <c r="N403" s="5" t="s">
        <v>203</v>
      </c>
      <c r="O403" s="5" t="s">
        <v>203</v>
      </c>
      <c r="P403" s="5" t="s">
        <v>203</v>
      </c>
      <c r="Q403" s="5" t="s">
        <v>203</v>
      </c>
      <c r="R403" s="5" t="s">
        <v>203</v>
      </c>
      <c r="S403" s="5" t="s">
        <v>203</v>
      </c>
    </row>
    <row r="404" spans="1:19" x14ac:dyDescent="0.25">
      <c r="A404" s="1" t="s">
        <v>82</v>
      </c>
      <c r="B404" s="2" t="s">
        <v>510</v>
      </c>
      <c r="C404" s="7">
        <v>38309</v>
      </c>
      <c r="D404" s="7">
        <v>38310</v>
      </c>
      <c r="E404" s="2" t="s">
        <v>502</v>
      </c>
      <c r="F404" s="2" t="s">
        <v>203</v>
      </c>
      <c r="G404" s="2" t="s">
        <v>203</v>
      </c>
      <c r="H404" s="6">
        <v>91</v>
      </c>
      <c r="I404" s="5" t="s">
        <v>203</v>
      </c>
      <c r="J404" s="5" t="s">
        <v>203</v>
      </c>
      <c r="K404" s="5" t="s">
        <v>203</v>
      </c>
      <c r="L404" s="5" t="s">
        <v>203</v>
      </c>
      <c r="M404" s="5" t="s">
        <v>203</v>
      </c>
      <c r="N404" s="5" t="s">
        <v>203</v>
      </c>
      <c r="O404" s="5" t="s">
        <v>203</v>
      </c>
      <c r="P404" s="5" t="s">
        <v>203</v>
      </c>
      <c r="Q404" s="5" t="s">
        <v>203</v>
      </c>
      <c r="R404" s="5" t="s">
        <v>203</v>
      </c>
      <c r="S404" s="5" t="s">
        <v>203</v>
      </c>
    </row>
    <row r="405" spans="1:19" x14ac:dyDescent="0.25">
      <c r="A405" s="1" t="s">
        <v>82</v>
      </c>
      <c r="B405" s="2" t="s">
        <v>511</v>
      </c>
      <c r="C405" s="7">
        <v>38309</v>
      </c>
      <c r="D405" s="7">
        <v>38310</v>
      </c>
      <c r="E405" s="2" t="s">
        <v>502</v>
      </c>
      <c r="F405" s="2" t="s">
        <v>203</v>
      </c>
      <c r="G405" s="2" t="s">
        <v>203</v>
      </c>
      <c r="H405" s="6">
        <v>91</v>
      </c>
      <c r="I405" s="5" t="s">
        <v>203</v>
      </c>
      <c r="J405" s="5" t="s">
        <v>203</v>
      </c>
      <c r="K405" s="5" t="s">
        <v>203</v>
      </c>
      <c r="L405" s="5" t="s">
        <v>203</v>
      </c>
      <c r="M405" s="5" t="s">
        <v>203</v>
      </c>
      <c r="N405" s="5" t="s">
        <v>203</v>
      </c>
      <c r="O405" s="5" t="s">
        <v>203</v>
      </c>
      <c r="P405" s="5" t="s">
        <v>203</v>
      </c>
      <c r="Q405" s="5" t="s">
        <v>203</v>
      </c>
      <c r="R405" s="5" t="s">
        <v>203</v>
      </c>
      <c r="S405" s="5" t="s">
        <v>203</v>
      </c>
    </row>
    <row r="406" spans="1:19" x14ac:dyDescent="0.25">
      <c r="A406" s="1" t="s">
        <v>82</v>
      </c>
      <c r="B406" s="2" t="s">
        <v>512</v>
      </c>
      <c r="C406" s="7">
        <v>38309</v>
      </c>
      <c r="D406" s="7">
        <v>38310</v>
      </c>
      <c r="E406" s="2" t="s">
        <v>526</v>
      </c>
      <c r="F406" s="2" t="s">
        <v>203</v>
      </c>
      <c r="G406" s="2" t="s">
        <v>203</v>
      </c>
      <c r="H406" s="6">
        <v>97</v>
      </c>
      <c r="I406" s="5" t="s">
        <v>203</v>
      </c>
      <c r="J406" s="5" t="s">
        <v>203</v>
      </c>
      <c r="K406" s="5" t="s">
        <v>203</v>
      </c>
      <c r="L406" s="5" t="s">
        <v>203</v>
      </c>
      <c r="M406" s="5" t="s">
        <v>203</v>
      </c>
      <c r="N406" s="5" t="s">
        <v>203</v>
      </c>
      <c r="O406" s="5" t="s">
        <v>203</v>
      </c>
      <c r="P406" s="5" t="s">
        <v>203</v>
      </c>
      <c r="Q406" s="5" t="s">
        <v>203</v>
      </c>
      <c r="R406" s="5" t="s">
        <v>203</v>
      </c>
      <c r="S406" s="5" t="s">
        <v>203</v>
      </c>
    </row>
    <row r="407" spans="1:19" x14ac:dyDescent="0.25">
      <c r="A407" s="1" t="s">
        <v>82</v>
      </c>
      <c r="B407" s="2" t="s">
        <v>512</v>
      </c>
      <c r="C407" s="7">
        <v>38309</v>
      </c>
      <c r="D407" s="7">
        <v>38310</v>
      </c>
      <c r="E407" s="2" t="s">
        <v>527</v>
      </c>
      <c r="F407" s="2" t="s">
        <v>203</v>
      </c>
      <c r="G407" s="2" t="s">
        <v>203</v>
      </c>
      <c r="H407" s="6">
        <v>88</v>
      </c>
      <c r="I407" s="5" t="s">
        <v>203</v>
      </c>
      <c r="J407" s="5" t="s">
        <v>203</v>
      </c>
      <c r="K407" s="5" t="s">
        <v>203</v>
      </c>
      <c r="L407" s="5" t="s">
        <v>203</v>
      </c>
      <c r="M407" s="5" t="s">
        <v>203</v>
      </c>
      <c r="N407" s="5" t="s">
        <v>203</v>
      </c>
      <c r="O407" s="5" t="s">
        <v>203</v>
      </c>
      <c r="P407" s="5" t="s">
        <v>203</v>
      </c>
      <c r="Q407" s="5" t="s">
        <v>203</v>
      </c>
      <c r="R407" s="5" t="s">
        <v>203</v>
      </c>
      <c r="S407" s="5" t="s">
        <v>203</v>
      </c>
    </row>
    <row r="408" spans="1:19" x14ac:dyDescent="0.25">
      <c r="A408" s="1" t="s">
        <v>82</v>
      </c>
      <c r="B408" s="2" t="s">
        <v>512</v>
      </c>
      <c r="C408" s="7">
        <v>38309</v>
      </c>
      <c r="D408" s="7">
        <v>38310</v>
      </c>
      <c r="E408" s="2" t="s">
        <v>528</v>
      </c>
      <c r="F408" s="2" t="s">
        <v>203</v>
      </c>
      <c r="G408" s="2" t="s">
        <v>203</v>
      </c>
      <c r="H408" s="6">
        <v>75</v>
      </c>
      <c r="I408" s="5" t="s">
        <v>203</v>
      </c>
      <c r="J408" s="5" t="s">
        <v>203</v>
      </c>
      <c r="K408" s="5" t="s">
        <v>203</v>
      </c>
      <c r="L408" s="5" t="s">
        <v>203</v>
      </c>
      <c r="M408" s="5" t="s">
        <v>203</v>
      </c>
      <c r="N408" s="5" t="s">
        <v>203</v>
      </c>
      <c r="O408" s="5" t="s">
        <v>203</v>
      </c>
      <c r="P408" s="5" t="s">
        <v>203</v>
      </c>
      <c r="Q408" s="5" t="s">
        <v>203</v>
      </c>
      <c r="R408" s="5" t="s">
        <v>203</v>
      </c>
      <c r="S408" s="5" t="s">
        <v>203</v>
      </c>
    </row>
    <row r="409" spans="1:19" x14ac:dyDescent="0.25">
      <c r="A409" s="1" t="s">
        <v>82</v>
      </c>
      <c r="B409" s="2" t="s">
        <v>513</v>
      </c>
      <c r="C409" s="7">
        <v>38309</v>
      </c>
      <c r="D409" s="7">
        <v>38310</v>
      </c>
      <c r="E409" s="2" t="s">
        <v>529</v>
      </c>
      <c r="F409" s="2" t="s">
        <v>203</v>
      </c>
      <c r="G409" s="2" t="s">
        <v>203</v>
      </c>
      <c r="H409" s="6">
        <v>71</v>
      </c>
      <c r="I409" s="5" t="s">
        <v>203</v>
      </c>
      <c r="J409" s="5" t="s">
        <v>203</v>
      </c>
      <c r="K409" s="5" t="s">
        <v>203</v>
      </c>
      <c r="L409" s="5" t="s">
        <v>203</v>
      </c>
      <c r="M409" s="5" t="s">
        <v>203</v>
      </c>
      <c r="N409" s="5" t="s">
        <v>203</v>
      </c>
      <c r="O409" s="5" t="s">
        <v>203</v>
      </c>
      <c r="P409" s="5" t="s">
        <v>203</v>
      </c>
      <c r="Q409" s="5" t="s">
        <v>203</v>
      </c>
      <c r="R409" s="5" t="s">
        <v>203</v>
      </c>
      <c r="S409" s="5" t="s">
        <v>203</v>
      </c>
    </row>
    <row r="410" spans="1:19" x14ac:dyDescent="0.25">
      <c r="A410" s="1" t="s">
        <v>82</v>
      </c>
      <c r="B410" s="2" t="s">
        <v>512</v>
      </c>
      <c r="C410" s="7">
        <v>38309</v>
      </c>
      <c r="D410" s="7">
        <v>38310</v>
      </c>
      <c r="E410" s="2" t="s">
        <v>530</v>
      </c>
      <c r="F410" s="2" t="s">
        <v>203</v>
      </c>
      <c r="G410" s="2" t="s">
        <v>203</v>
      </c>
      <c r="H410" s="6">
        <v>72</v>
      </c>
      <c r="I410" s="5" t="s">
        <v>203</v>
      </c>
      <c r="J410" s="5" t="s">
        <v>203</v>
      </c>
      <c r="K410" s="5" t="s">
        <v>203</v>
      </c>
      <c r="L410" s="5" t="s">
        <v>203</v>
      </c>
      <c r="M410" s="5" t="s">
        <v>203</v>
      </c>
      <c r="N410" s="5" t="s">
        <v>203</v>
      </c>
      <c r="O410" s="5" t="s">
        <v>203</v>
      </c>
      <c r="P410" s="5" t="s">
        <v>203</v>
      </c>
      <c r="Q410" s="5" t="s">
        <v>203</v>
      </c>
      <c r="R410" s="5" t="s">
        <v>203</v>
      </c>
      <c r="S410" s="5" t="s">
        <v>203</v>
      </c>
    </row>
    <row r="411" spans="1:19" x14ac:dyDescent="0.25">
      <c r="A411" s="1" t="s">
        <v>82</v>
      </c>
      <c r="B411" s="2" t="s">
        <v>514</v>
      </c>
      <c r="C411" s="7">
        <v>38309</v>
      </c>
      <c r="D411" s="7">
        <v>38310</v>
      </c>
      <c r="E411" s="2" t="s">
        <v>531</v>
      </c>
      <c r="F411" s="2" t="s">
        <v>203</v>
      </c>
      <c r="G411" s="2" t="s">
        <v>203</v>
      </c>
      <c r="H411" s="6">
        <v>85</v>
      </c>
      <c r="I411" s="5" t="s">
        <v>203</v>
      </c>
      <c r="J411" s="5" t="s">
        <v>203</v>
      </c>
      <c r="K411" s="5" t="s">
        <v>203</v>
      </c>
      <c r="L411" s="5" t="s">
        <v>203</v>
      </c>
      <c r="M411" s="5" t="s">
        <v>203</v>
      </c>
      <c r="N411" s="5" t="s">
        <v>203</v>
      </c>
      <c r="O411" s="5" t="s">
        <v>203</v>
      </c>
      <c r="P411" s="5" t="s">
        <v>203</v>
      </c>
      <c r="Q411" s="5" t="s">
        <v>203</v>
      </c>
      <c r="R411" s="5" t="s">
        <v>203</v>
      </c>
      <c r="S411" s="5" t="s">
        <v>203</v>
      </c>
    </row>
    <row r="412" spans="1:19" x14ac:dyDescent="0.25">
      <c r="A412" s="1" t="s">
        <v>82</v>
      </c>
      <c r="B412" s="2" t="s">
        <v>514</v>
      </c>
      <c r="C412" s="7">
        <v>38309</v>
      </c>
      <c r="D412" s="7">
        <v>38310</v>
      </c>
      <c r="E412" s="2" t="s">
        <v>535</v>
      </c>
      <c r="F412" s="2" t="s">
        <v>203</v>
      </c>
      <c r="G412" s="2" t="s">
        <v>203</v>
      </c>
      <c r="H412" s="6">
        <v>92</v>
      </c>
      <c r="I412" s="5" t="s">
        <v>203</v>
      </c>
      <c r="J412" s="5" t="s">
        <v>203</v>
      </c>
      <c r="K412" s="5" t="s">
        <v>203</v>
      </c>
      <c r="L412" s="5" t="s">
        <v>203</v>
      </c>
      <c r="M412" s="5" t="s">
        <v>203</v>
      </c>
      <c r="N412" s="5" t="s">
        <v>203</v>
      </c>
      <c r="O412" s="5" t="s">
        <v>203</v>
      </c>
      <c r="P412" s="5" t="s">
        <v>203</v>
      </c>
      <c r="Q412" s="5" t="s">
        <v>203</v>
      </c>
      <c r="R412" s="5" t="s">
        <v>203</v>
      </c>
      <c r="S412" s="5" t="s">
        <v>203</v>
      </c>
    </row>
    <row r="413" spans="1:19" x14ac:dyDescent="0.25">
      <c r="A413" s="1" t="s">
        <v>82</v>
      </c>
      <c r="B413" s="2" t="s">
        <v>512</v>
      </c>
      <c r="C413" s="7">
        <v>38309</v>
      </c>
      <c r="D413" s="7">
        <v>38310</v>
      </c>
      <c r="E413" s="2" t="s">
        <v>532</v>
      </c>
      <c r="F413" s="2" t="s">
        <v>203</v>
      </c>
      <c r="G413" s="2" t="s">
        <v>203</v>
      </c>
      <c r="H413" s="6">
        <v>95</v>
      </c>
      <c r="I413" s="5" t="s">
        <v>203</v>
      </c>
      <c r="J413" s="5" t="s">
        <v>203</v>
      </c>
      <c r="K413" s="5" t="s">
        <v>203</v>
      </c>
      <c r="L413" s="5" t="s">
        <v>203</v>
      </c>
      <c r="M413" s="5" t="s">
        <v>203</v>
      </c>
      <c r="N413" s="5" t="s">
        <v>203</v>
      </c>
      <c r="O413" s="5" t="s">
        <v>203</v>
      </c>
      <c r="P413" s="5" t="s">
        <v>203</v>
      </c>
      <c r="Q413" s="5" t="s">
        <v>203</v>
      </c>
      <c r="R413" s="5" t="s">
        <v>203</v>
      </c>
      <c r="S413" s="5" t="s">
        <v>203</v>
      </c>
    </row>
    <row r="414" spans="1:19" x14ac:dyDescent="0.25">
      <c r="A414" s="1" t="s">
        <v>82</v>
      </c>
      <c r="B414" s="2" t="s">
        <v>512</v>
      </c>
      <c r="C414" s="7">
        <v>38309</v>
      </c>
      <c r="D414" s="7">
        <v>38310</v>
      </c>
      <c r="E414" s="2" t="s">
        <v>533</v>
      </c>
      <c r="F414" s="2" t="s">
        <v>203</v>
      </c>
      <c r="G414" s="2" t="s">
        <v>203</v>
      </c>
      <c r="H414" s="6">
        <v>86</v>
      </c>
      <c r="I414" s="5" t="s">
        <v>203</v>
      </c>
      <c r="J414" s="5" t="s">
        <v>203</v>
      </c>
      <c r="K414" s="5" t="s">
        <v>203</v>
      </c>
      <c r="L414" s="5" t="s">
        <v>203</v>
      </c>
      <c r="M414" s="5" t="s">
        <v>203</v>
      </c>
      <c r="N414" s="5" t="s">
        <v>203</v>
      </c>
      <c r="O414" s="5" t="s">
        <v>203</v>
      </c>
      <c r="P414" s="5" t="s">
        <v>203</v>
      </c>
      <c r="Q414" s="5" t="s">
        <v>203</v>
      </c>
      <c r="R414" s="5" t="s">
        <v>203</v>
      </c>
      <c r="S414" s="5" t="s">
        <v>203</v>
      </c>
    </row>
    <row r="415" spans="1:19" x14ac:dyDescent="0.25">
      <c r="A415" s="1" t="s">
        <v>82</v>
      </c>
      <c r="B415" s="2" t="s">
        <v>512</v>
      </c>
      <c r="C415" s="7">
        <v>38309</v>
      </c>
      <c r="D415" s="7">
        <v>38310</v>
      </c>
      <c r="E415" s="2" t="s">
        <v>534</v>
      </c>
      <c r="F415" s="2" t="s">
        <v>203</v>
      </c>
      <c r="G415" s="2" t="s">
        <v>203</v>
      </c>
      <c r="H415" s="6">
        <v>90</v>
      </c>
      <c r="I415" s="5" t="s">
        <v>203</v>
      </c>
      <c r="J415" s="5" t="s">
        <v>203</v>
      </c>
      <c r="K415" s="5" t="s">
        <v>203</v>
      </c>
      <c r="L415" s="5" t="s">
        <v>203</v>
      </c>
      <c r="M415" s="5" t="s">
        <v>203</v>
      </c>
      <c r="N415" s="5" t="s">
        <v>203</v>
      </c>
      <c r="O415" s="5" t="s">
        <v>203</v>
      </c>
      <c r="P415" s="5" t="s">
        <v>203</v>
      </c>
      <c r="Q415" s="5" t="s">
        <v>203</v>
      </c>
      <c r="R415" s="5" t="s">
        <v>203</v>
      </c>
      <c r="S415" s="5" t="s">
        <v>203</v>
      </c>
    </row>
    <row r="416" spans="1:19" x14ac:dyDescent="0.25">
      <c r="A416" s="1" t="s">
        <v>82</v>
      </c>
      <c r="B416" s="2" t="s">
        <v>512</v>
      </c>
      <c r="C416" s="7">
        <v>38309</v>
      </c>
      <c r="D416" s="7">
        <v>38310</v>
      </c>
      <c r="E416" s="2" t="s">
        <v>536</v>
      </c>
      <c r="F416" s="2" t="s">
        <v>203</v>
      </c>
      <c r="G416" s="2" t="s">
        <v>203</v>
      </c>
      <c r="H416" s="6">
        <v>90</v>
      </c>
      <c r="I416" s="5" t="s">
        <v>203</v>
      </c>
      <c r="J416" s="5" t="s">
        <v>203</v>
      </c>
      <c r="K416" s="5" t="s">
        <v>203</v>
      </c>
      <c r="L416" s="5" t="s">
        <v>203</v>
      </c>
      <c r="M416" s="5" t="s">
        <v>203</v>
      </c>
      <c r="N416" s="5" t="s">
        <v>203</v>
      </c>
      <c r="O416" s="5" t="s">
        <v>203</v>
      </c>
      <c r="P416" s="5" t="s">
        <v>203</v>
      </c>
      <c r="Q416" s="5" t="s">
        <v>203</v>
      </c>
      <c r="R416" s="5" t="s">
        <v>203</v>
      </c>
      <c r="S416" s="5" t="s">
        <v>203</v>
      </c>
    </row>
    <row r="417" spans="1:19" x14ac:dyDescent="0.25">
      <c r="A417" s="1" t="s">
        <v>82</v>
      </c>
      <c r="B417" s="2" t="s">
        <v>513</v>
      </c>
      <c r="C417" s="7">
        <v>38309</v>
      </c>
      <c r="D417" s="7">
        <v>38310</v>
      </c>
      <c r="E417" s="2" t="s">
        <v>537</v>
      </c>
      <c r="F417" s="2" t="s">
        <v>203</v>
      </c>
      <c r="G417" s="2" t="s">
        <v>203</v>
      </c>
      <c r="H417" s="6">
        <v>65</v>
      </c>
      <c r="I417" s="5" t="s">
        <v>203</v>
      </c>
      <c r="J417" s="5" t="s">
        <v>203</v>
      </c>
      <c r="K417" s="5" t="s">
        <v>203</v>
      </c>
      <c r="L417" s="5" t="s">
        <v>203</v>
      </c>
      <c r="M417" s="5" t="s">
        <v>203</v>
      </c>
      <c r="N417" s="5" t="s">
        <v>203</v>
      </c>
      <c r="O417" s="5" t="s">
        <v>203</v>
      </c>
      <c r="P417" s="5" t="s">
        <v>203</v>
      </c>
      <c r="Q417" s="5" t="s">
        <v>203</v>
      </c>
      <c r="R417" s="5" t="s">
        <v>203</v>
      </c>
      <c r="S417" s="5" t="s">
        <v>203</v>
      </c>
    </row>
    <row r="418" spans="1:19" x14ac:dyDescent="0.25">
      <c r="A418" s="1" t="s">
        <v>82</v>
      </c>
      <c r="B418" s="2" t="s">
        <v>512</v>
      </c>
      <c r="C418" s="7">
        <v>38309</v>
      </c>
      <c r="D418" s="7">
        <v>38310</v>
      </c>
      <c r="E418" s="2" t="s">
        <v>538</v>
      </c>
      <c r="F418" s="2" t="s">
        <v>203</v>
      </c>
      <c r="G418" s="2" t="s">
        <v>203</v>
      </c>
      <c r="H418" s="6">
        <v>89</v>
      </c>
      <c r="I418" s="5" t="s">
        <v>203</v>
      </c>
      <c r="J418" s="5" t="s">
        <v>203</v>
      </c>
      <c r="K418" s="5" t="s">
        <v>203</v>
      </c>
      <c r="L418" s="5" t="s">
        <v>203</v>
      </c>
      <c r="M418" s="5" t="s">
        <v>203</v>
      </c>
      <c r="N418" s="5" t="s">
        <v>203</v>
      </c>
      <c r="O418" s="5" t="s">
        <v>203</v>
      </c>
      <c r="P418" s="5" t="s">
        <v>203</v>
      </c>
      <c r="Q418" s="5" t="s">
        <v>203</v>
      </c>
      <c r="R418" s="5" t="s">
        <v>203</v>
      </c>
      <c r="S418" s="5" t="s">
        <v>203</v>
      </c>
    </row>
    <row r="419" spans="1:19" x14ac:dyDescent="0.25">
      <c r="A419" s="1" t="s">
        <v>82</v>
      </c>
      <c r="B419" s="2" t="s">
        <v>512</v>
      </c>
      <c r="C419" s="7">
        <v>38309</v>
      </c>
      <c r="D419" s="7">
        <v>38310</v>
      </c>
      <c r="E419" s="2" t="s">
        <v>539</v>
      </c>
      <c r="F419" s="2" t="s">
        <v>203</v>
      </c>
      <c r="G419" s="2" t="s">
        <v>203</v>
      </c>
      <c r="H419" s="6">
        <v>89</v>
      </c>
      <c r="I419" s="5" t="s">
        <v>203</v>
      </c>
      <c r="J419" s="5" t="s">
        <v>203</v>
      </c>
      <c r="K419" s="5" t="s">
        <v>203</v>
      </c>
      <c r="L419" s="5" t="s">
        <v>203</v>
      </c>
      <c r="M419" s="5" t="s">
        <v>203</v>
      </c>
      <c r="N419" s="5" t="s">
        <v>203</v>
      </c>
      <c r="O419" s="5" t="s">
        <v>203</v>
      </c>
      <c r="P419" s="5" t="s">
        <v>203</v>
      </c>
      <c r="Q419" s="5" t="s">
        <v>203</v>
      </c>
      <c r="R419" s="5" t="s">
        <v>203</v>
      </c>
      <c r="S419" s="5" t="s">
        <v>203</v>
      </c>
    </row>
    <row r="420" spans="1:19" x14ac:dyDescent="0.25">
      <c r="A420" s="1" t="s">
        <v>82</v>
      </c>
      <c r="B420" s="2" t="s">
        <v>512</v>
      </c>
      <c r="C420" s="7">
        <v>38309</v>
      </c>
      <c r="D420" s="7">
        <v>38310</v>
      </c>
      <c r="E420" s="2" t="s">
        <v>540</v>
      </c>
      <c r="F420" s="2" t="s">
        <v>203</v>
      </c>
      <c r="G420" s="2" t="s">
        <v>203</v>
      </c>
      <c r="H420" s="6">
        <v>88</v>
      </c>
      <c r="I420" s="5" t="s">
        <v>203</v>
      </c>
      <c r="J420" s="5" t="s">
        <v>203</v>
      </c>
      <c r="K420" s="5" t="s">
        <v>203</v>
      </c>
      <c r="L420" s="5" t="s">
        <v>203</v>
      </c>
      <c r="M420" s="5" t="s">
        <v>203</v>
      </c>
      <c r="N420" s="5" t="s">
        <v>203</v>
      </c>
      <c r="O420" s="5" t="s">
        <v>203</v>
      </c>
      <c r="P420" s="5" t="s">
        <v>203</v>
      </c>
      <c r="Q420" s="5" t="s">
        <v>203</v>
      </c>
      <c r="R420" s="5" t="s">
        <v>203</v>
      </c>
      <c r="S420" s="5" t="s">
        <v>203</v>
      </c>
    </row>
    <row r="421" spans="1:19" x14ac:dyDescent="0.25">
      <c r="A421" s="1" t="s">
        <v>82</v>
      </c>
      <c r="B421" s="2" t="s">
        <v>512</v>
      </c>
      <c r="C421" s="7">
        <v>38309</v>
      </c>
      <c r="D421" s="7">
        <v>38310</v>
      </c>
      <c r="E421" s="2" t="s">
        <v>541</v>
      </c>
      <c r="F421" s="2" t="s">
        <v>203</v>
      </c>
      <c r="G421" s="2" t="s">
        <v>203</v>
      </c>
      <c r="H421" s="6">
        <v>88</v>
      </c>
      <c r="I421" s="5" t="s">
        <v>203</v>
      </c>
      <c r="J421" s="5" t="s">
        <v>203</v>
      </c>
      <c r="K421" s="5" t="s">
        <v>203</v>
      </c>
      <c r="L421" s="5" t="s">
        <v>203</v>
      </c>
      <c r="M421" s="5" t="s">
        <v>203</v>
      </c>
      <c r="N421" s="5" t="s">
        <v>203</v>
      </c>
      <c r="O421" s="5" t="s">
        <v>203</v>
      </c>
      <c r="P421" s="5" t="s">
        <v>203</v>
      </c>
      <c r="Q421" s="5" t="s">
        <v>203</v>
      </c>
      <c r="R421" s="5" t="s">
        <v>203</v>
      </c>
      <c r="S421" s="5" t="s">
        <v>203</v>
      </c>
    </row>
    <row r="422" spans="1:19" x14ac:dyDescent="0.25">
      <c r="A422" s="1" t="s">
        <v>82</v>
      </c>
      <c r="B422" s="2" t="s">
        <v>512</v>
      </c>
      <c r="C422" s="7">
        <v>38309</v>
      </c>
      <c r="D422" s="7">
        <v>38310</v>
      </c>
      <c r="E422" s="2" t="s">
        <v>542</v>
      </c>
      <c r="F422" s="2" t="s">
        <v>203</v>
      </c>
      <c r="G422" s="2" t="s">
        <v>203</v>
      </c>
      <c r="H422" s="6">
        <v>87</v>
      </c>
      <c r="I422" s="5" t="s">
        <v>203</v>
      </c>
      <c r="J422" s="5" t="s">
        <v>203</v>
      </c>
      <c r="K422" s="5" t="s">
        <v>203</v>
      </c>
      <c r="L422" s="5" t="s">
        <v>203</v>
      </c>
      <c r="M422" s="5" t="s">
        <v>203</v>
      </c>
      <c r="N422" s="5" t="s">
        <v>203</v>
      </c>
      <c r="O422" s="5" t="s">
        <v>203</v>
      </c>
      <c r="P422" s="5" t="s">
        <v>203</v>
      </c>
      <c r="Q422" s="5" t="s">
        <v>203</v>
      </c>
      <c r="R422" s="5" t="s">
        <v>203</v>
      </c>
      <c r="S422" s="5" t="s">
        <v>203</v>
      </c>
    </row>
    <row r="423" spans="1:19" x14ac:dyDescent="0.25">
      <c r="A423" s="1" t="s">
        <v>82</v>
      </c>
      <c r="B423" s="2" t="s">
        <v>512</v>
      </c>
      <c r="C423" s="7">
        <v>38309</v>
      </c>
      <c r="D423" s="7">
        <v>38310</v>
      </c>
      <c r="E423" s="2" t="s">
        <v>543</v>
      </c>
      <c r="F423" s="2" t="s">
        <v>203</v>
      </c>
      <c r="G423" s="2" t="s">
        <v>203</v>
      </c>
      <c r="H423" s="6">
        <v>87</v>
      </c>
      <c r="I423" s="5" t="s">
        <v>203</v>
      </c>
      <c r="J423" s="5" t="s">
        <v>203</v>
      </c>
      <c r="K423" s="5" t="s">
        <v>203</v>
      </c>
      <c r="L423" s="5" t="s">
        <v>203</v>
      </c>
      <c r="M423" s="5" t="s">
        <v>203</v>
      </c>
      <c r="N423" s="5" t="s">
        <v>203</v>
      </c>
      <c r="O423" s="5" t="s">
        <v>203</v>
      </c>
      <c r="P423" s="5" t="s">
        <v>203</v>
      </c>
      <c r="Q423" s="5" t="s">
        <v>203</v>
      </c>
      <c r="R423" s="5" t="s">
        <v>203</v>
      </c>
      <c r="S423" s="5" t="s">
        <v>203</v>
      </c>
    </row>
    <row r="424" spans="1:19" x14ac:dyDescent="0.25">
      <c r="A424" s="1" t="s">
        <v>82</v>
      </c>
      <c r="B424" s="2" t="s">
        <v>515</v>
      </c>
      <c r="C424" s="7">
        <v>38309</v>
      </c>
      <c r="D424" s="7">
        <v>38310</v>
      </c>
      <c r="E424" s="2" t="s">
        <v>525</v>
      </c>
      <c r="F424" s="2" t="s">
        <v>203</v>
      </c>
      <c r="G424" s="2" t="s">
        <v>203</v>
      </c>
      <c r="H424" s="6">
        <v>85</v>
      </c>
      <c r="I424" s="5" t="s">
        <v>203</v>
      </c>
      <c r="J424" s="5" t="s">
        <v>203</v>
      </c>
      <c r="K424" s="5" t="s">
        <v>203</v>
      </c>
      <c r="L424" s="5" t="s">
        <v>203</v>
      </c>
      <c r="M424" s="5" t="s">
        <v>203</v>
      </c>
      <c r="N424" s="5" t="s">
        <v>203</v>
      </c>
      <c r="O424" s="5" t="s">
        <v>203</v>
      </c>
      <c r="P424" s="5" t="s">
        <v>203</v>
      </c>
      <c r="Q424" s="5" t="s">
        <v>203</v>
      </c>
      <c r="R424" s="5" t="s">
        <v>203</v>
      </c>
      <c r="S424" s="5" t="s">
        <v>203</v>
      </c>
    </row>
    <row r="425" spans="1:19" x14ac:dyDescent="0.25">
      <c r="A425" s="1" t="s">
        <v>82</v>
      </c>
      <c r="B425" s="2" t="s">
        <v>516</v>
      </c>
      <c r="C425" s="7">
        <v>38309</v>
      </c>
      <c r="D425" s="7">
        <v>38310</v>
      </c>
      <c r="E425" s="2" t="s">
        <v>525</v>
      </c>
      <c r="F425" s="2" t="s">
        <v>203</v>
      </c>
      <c r="G425" s="2" t="s">
        <v>203</v>
      </c>
      <c r="H425" s="6">
        <v>101</v>
      </c>
      <c r="I425" s="5" t="s">
        <v>203</v>
      </c>
      <c r="J425" s="5" t="s">
        <v>203</v>
      </c>
      <c r="K425" s="5" t="s">
        <v>203</v>
      </c>
      <c r="L425" s="5" t="s">
        <v>203</v>
      </c>
      <c r="M425" s="5" t="s">
        <v>203</v>
      </c>
      <c r="N425" s="5" t="s">
        <v>203</v>
      </c>
      <c r="O425" s="5" t="s">
        <v>203</v>
      </c>
      <c r="P425" s="5" t="s">
        <v>203</v>
      </c>
      <c r="Q425" s="5" t="s">
        <v>203</v>
      </c>
      <c r="R425" s="5" t="s">
        <v>203</v>
      </c>
      <c r="S425" s="5" t="s">
        <v>203</v>
      </c>
    </row>
    <row r="426" spans="1:19" x14ac:dyDescent="0.25">
      <c r="A426" s="1" t="s">
        <v>82</v>
      </c>
      <c r="B426" s="2" t="s">
        <v>517</v>
      </c>
      <c r="C426" s="7">
        <v>38309</v>
      </c>
      <c r="D426" s="7">
        <v>38310</v>
      </c>
      <c r="E426" s="2" t="s">
        <v>525</v>
      </c>
      <c r="F426" s="2" t="s">
        <v>203</v>
      </c>
      <c r="G426" s="2" t="s">
        <v>203</v>
      </c>
      <c r="H426" s="6">
        <v>96</v>
      </c>
      <c r="I426" s="5" t="s">
        <v>203</v>
      </c>
      <c r="J426" s="5" t="s">
        <v>203</v>
      </c>
      <c r="K426" s="5" t="s">
        <v>203</v>
      </c>
      <c r="L426" s="5" t="s">
        <v>203</v>
      </c>
      <c r="M426" s="5" t="s">
        <v>203</v>
      </c>
      <c r="N426" s="5" t="s">
        <v>203</v>
      </c>
      <c r="O426" s="5" t="s">
        <v>203</v>
      </c>
      <c r="P426" s="5" t="s">
        <v>203</v>
      </c>
      <c r="Q426" s="5" t="s">
        <v>203</v>
      </c>
      <c r="R426" s="5" t="s">
        <v>203</v>
      </c>
      <c r="S426" s="5" t="s">
        <v>203</v>
      </c>
    </row>
    <row r="427" spans="1:19" x14ac:dyDescent="0.25">
      <c r="A427" s="1" t="s">
        <v>82</v>
      </c>
      <c r="B427" s="2" t="s">
        <v>518</v>
      </c>
      <c r="C427" s="7">
        <v>38309</v>
      </c>
      <c r="D427" s="7">
        <v>38310</v>
      </c>
      <c r="E427" s="2" t="s">
        <v>525</v>
      </c>
      <c r="F427" s="2" t="s">
        <v>203</v>
      </c>
      <c r="G427" s="2" t="s">
        <v>203</v>
      </c>
      <c r="H427" s="6">
        <v>84</v>
      </c>
      <c r="I427" s="5" t="s">
        <v>203</v>
      </c>
      <c r="J427" s="5" t="s">
        <v>203</v>
      </c>
      <c r="K427" s="5" t="s">
        <v>203</v>
      </c>
      <c r="L427" s="5" t="s">
        <v>203</v>
      </c>
      <c r="M427" s="5" t="s">
        <v>203</v>
      </c>
      <c r="N427" s="5" t="s">
        <v>203</v>
      </c>
      <c r="O427" s="5" t="s">
        <v>203</v>
      </c>
      <c r="P427" s="5" t="s">
        <v>203</v>
      </c>
      <c r="Q427" s="5" t="s">
        <v>203</v>
      </c>
      <c r="R427" s="5" t="s">
        <v>203</v>
      </c>
      <c r="S427" s="5" t="s">
        <v>203</v>
      </c>
    </row>
    <row r="428" spans="1:19" x14ac:dyDescent="0.25">
      <c r="A428" s="1" t="s">
        <v>82</v>
      </c>
      <c r="B428" s="2" t="s">
        <v>513</v>
      </c>
      <c r="C428" s="7">
        <v>38309</v>
      </c>
      <c r="D428" s="7">
        <v>38310</v>
      </c>
      <c r="E428" s="2" t="s">
        <v>544</v>
      </c>
      <c r="F428" s="2" t="s">
        <v>203</v>
      </c>
      <c r="G428" s="2" t="s">
        <v>203</v>
      </c>
      <c r="H428" s="6">
        <v>92</v>
      </c>
      <c r="I428" s="5" t="s">
        <v>203</v>
      </c>
      <c r="J428" s="5" t="s">
        <v>203</v>
      </c>
      <c r="K428" s="5" t="s">
        <v>203</v>
      </c>
      <c r="L428" s="5" t="s">
        <v>203</v>
      </c>
      <c r="M428" s="5" t="s">
        <v>203</v>
      </c>
      <c r="N428" s="5" t="s">
        <v>203</v>
      </c>
      <c r="O428" s="5" t="s">
        <v>203</v>
      </c>
      <c r="P428" s="5" t="s">
        <v>203</v>
      </c>
      <c r="Q428" s="5" t="s">
        <v>203</v>
      </c>
      <c r="R428" s="5" t="s">
        <v>203</v>
      </c>
      <c r="S428" s="5" t="s">
        <v>203</v>
      </c>
    </row>
    <row r="429" spans="1:19" x14ac:dyDescent="0.25">
      <c r="A429" s="1" t="s">
        <v>82</v>
      </c>
      <c r="B429" s="2" t="s">
        <v>519</v>
      </c>
      <c r="C429" s="7">
        <v>38309</v>
      </c>
      <c r="D429" s="7">
        <v>38310</v>
      </c>
      <c r="E429" s="2" t="s">
        <v>545</v>
      </c>
      <c r="F429" s="2" t="s">
        <v>203</v>
      </c>
      <c r="G429" s="2" t="s">
        <v>203</v>
      </c>
      <c r="H429" s="6">
        <v>88</v>
      </c>
      <c r="I429" s="5" t="s">
        <v>203</v>
      </c>
      <c r="J429" s="5" t="s">
        <v>203</v>
      </c>
      <c r="K429" s="5" t="s">
        <v>203</v>
      </c>
      <c r="L429" s="5" t="s">
        <v>203</v>
      </c>
      <c r="M429" s="5" t="s">
        <v>203</v>
      </c>
      <c r="N429" s="5" t="s">
        <v>203</v>
      </c>
      <c r="O429" s="5" t="s">
        <v>203</v>
      </c>
      <c r="P429" s="5" t="s">
        <v>203</v>
      </c>
      <c r="Q429" s="5" t="s">
        <v>203</v>
      </c>
      <c r="R429" s="5" t="s">
        <v>203</v>
      </c>
      <c r="S429" s="5" t="s">
        <v>203</v>
      </c>
    </row>
    <row r="430" spans="1:19" x14ac:dyDescent="0.25">
      <c r="A430" s="1" t="s">
        <v>82</v>
      </c>
      <c r="B430" s="2" t="s">
        <v>520</v>
      </c>
      <c r="C430" s="7">
        <v>38309</v>
      </c>
      <c r="D430" s="7">
        <v>38310</v>
      </c>
      <c r="E430" s="2" t="s">
        <v>546</v>
      </c>
      <c r="F430" s="2" t="s">
        <v>203</v>
      </c>
      <c r="G430" s="2" t="s">
        <v>203</v>
      </c>
      <c r="H430" s="6">
        <v>99</v>
      </c>
      <c r="I430" s="5" t="s">
        <v>203</v>
      </c>
      <c r="J430" s="5" t="s">
        <v>203</v>
      </c>
      <c r="K430" s="5" t="s">
        <v>203</v>
      </c>
      <c r="L430" s="5" t="s">
        <v>203</v>
      </c>
      <c r="M430" s="5" t="s">
        <v>203</v>
      </c>
      <c r="N430" s="5" t="s">
        <v>203</v>
      </c>
      <c r="O430" s="5" t="s">
        <v>203</v>
      </c>
      <c r="P430" s="5" t="s">
        <v>203</v>
      </c>
      <c r="Q430" s="5" t="s">
        <v>203</v>
      </c>
      <c r="R430" s="5" t="s">
        <v>203</v>
      </c>
      <c r="S430" s="5" t="s">
        <v>203</v>
      </c>
    </row>
    <row r="431" spans="1:19" x14ac:dyDescent="0.25">
      <c r="A431" s="1" t="s">
        <v>82</v>
      </c>
      <c r="B431" s="2" t="s">
        <v>521</v>
      </c>
      <c r="C431" s="7">
        <v>38309</v>
      </c>
      <c r="D431" s="7">
        <v>38310</v>
      </c>
      <c r="E431" s="2" t="s">
        <v>546</v>
      </c>
      <c r="F431" s="2" t="s">
        <v>203</v>
      </c>
      <c r="G431" s="2" t="s">
        <v>203</v>
      </c>
      <c r="H431" s="6">
        <v>97</v>
      </c>
      <c r="I431" s="5" t="s">
        <v>203</v>
      </c>
      <c r="J431" s="5" t="s">
        <v>203</v>
      </c>
      <c r="K431" s="5" t="s">
        <v>203</v>
      </c>
      <c r="L431" s="5" t="s">
        <v>203</v>
      </c>
      <c r="M431" s="5" t="s">
        <v>203</v>
      </c>
      <c r="N431" s="5" t="s">
        <v>203</v>
      </c>
      <c r="O431" s="5" t="s">
        <v>203</v>
      </c>
      <c r="P431" s="5" t="s">
        <v>203</v>
      </c>
      <c r="Q431" s="5" t="s">
        <v>203</v>
      </c>
      <c r="R431" s="5" t="s">
        <v>203</v>
      </c>
      <c r="S431" s="5" t="s">
        <v>203</v>
      </c>
    </row>
    <row r="432" spans="1:19" x14ac:dyDescent="0.25">
      <c r="A432" s="1" t="s">
        <v>82</v>
      </c>
      <c r="B432" s="2" t="s">
        <v>522</v>
      </c>
      <c r="C432" s="7">
        <v>38309</v>
      </c>
      <c r="D432" s="7">
        <v>38310</v>
      </c>
      <c r="E432" s="2" t="s">
        <v>546</v>
      </c>
      <c r="F432" s="2" t="s">
        <v>203</v>
      </c>
      <c r="G432" s="2" t="s">
        <v>203</v>
      </c>
      <c r="H432" s="6">
        <v>86</v>
      </c>
      <c r="I432" s="5" t="s">
        <v>203</v>
      </c>
      <c r="J432" s="5" t="s">
        <v>203</v>
      </c>
      <c r="K432" s="5" t="s">
        <v>203</v>
      </c>
      <c r="L432" s="5" t="s">
        <v>203</v>
      </c>
      <c r="M432" s="5" t="s">
        <v>203</v>
      </c>
      <c r="N432" s="5" t="s">
        <v>203</v>
      </c>
      <c r="O432" s="5" t="s">
        <v>203</v>
      </c>
      <c r="P432" s="5" t="s">
        <v>203</v>
      </c>
      <c r="Q432" s="5" t="s">
        <v>203</v>
      </c>
      <c r="R432" s="5" t="s">
        <v>203</v>
      </c>
      <c r="S432" s="5" t="s">
        <v>203</v>
      </c>
    </row>
    <row r="433" spans="1:19" x14ac:dyDescent="0.25">
      <c r="A433" s="1" t="s">
        <v>82</v>
      </c>
      <c r="B433" s="2" t="s">
        <v>523</v>
      </c>
      <c r="C433" s="7">
        <v>38309</v>
      </c>
      <c r="D433" s="7">
        <v>38310</v>
      </c>
      <c r="E433" s="2" t="s">
        <v>546</v>
      </c>
      <c r="F433" s="2" t="s">
        <v>203</v>
      </c>
      <c r="G433" s="2" t="s">
        <v>203</v>
      </c>
      <c r="H433" s="6">
        <v>87</v>
      </c>
      <c r="I433" s="5" t="s">
        <v>203</v>
      </c>
      <c r="J433" s="5" t="s">
        <v>203</v>
      </c>
      <c r="K433" s="5" t="s">
        <v>203</v>
      </c>
      <c r="L433" s="5" t="s">
        <v>203</v>
      </c>
      <c r="M433" s="5" t="s">
        <v>203</v>
      </c>
      <c r="N433" s="5" t="s">
        <v>203</v>
      </c>
      <c r="O433" s="5" t="s">
        <v>203</v>
      </c>
      <c r="P433" s="5" t="s">
        <v>203</v>
      </c>
      <c r="Q433" s="5" t="s">
        <v>203</v>
      </c>
      <c r="R433" s="5" t="s">
        <v>203</v>
      </c>
      <c r="S433" s="5" t="s">
        <v>203</v>
      </c>
    </row>
    <row r="434" spans="1:19" x14ac:dyDescent="0.25">
      <c r="A434" s="1" t="s">
        <v>82</v>
      </c>
      <c r="B434" s="2" t="s">
        <v>512</v>
      </c>
      <c r="C434" s="7">
        <v>38309</v>
      </c>
      <c r="D434" s="7">
        <v>38310</v>
      </c>
      <c r="E434" s="2" t="s">
        <v>547</v>
      </c>
      <c r="F434" s="2" t="s">
        <v>203</v>
      </c>
      <c r="G434" s="2" t="s">
        <v>203</v>
      </c>
      <c r="H434" s="6">
        <v>95</v>
      </c>
      <c r="I434" s="5" t="s">
        <v>203</v>
      </c>
      <c r="J434" s="5" t="s">
        <v>203</v>
      </c>
      <c r="K434" s="5" t="s">
        <v>203</v>
      </c>
      <c r="L434" s="5" t="s">
        <v>203</v>
      </c>
      <c r="M434" s="5" t="s">
        <v>203</v>
      </c>
      <c r="N434" s="5" t="s">
        <v>203</v>
      </c>
      <c r="O434" s="5" t="s">
        <v>203</v>
      </c>
      <c r="P434" s="5" t="s">
        <v>203</v>
      </c>
      <c r="Q434" s="5" t="s">
        <v>203</v>
      </c>
      <c r="R434" s="5" t="s">
        <v>203</v>
      </c>
      <c r="S434" s="5" t="s">
        <v>203</v>
      </c>
    </row>
    <row r="435" spans="1:19" x14ac:dyDescent="0.25">
      <c r="A435" s="1" t="s">
        <v>82</v>
      </c>
      <c r="B435" s="2" t="s">
        <v>524</v>
      </c>
      <c r="C435" s="7">
        <v>38309</v>
      </c>
      <c r="D435" s="7">
        <v>38310</v>
      </c>
      <c r="E435" s="2" t="s">
        <v>547</v>
      </c>
      <c r="F435" s="2" t="s">
        <v>203</v>
      </c>
      <c r="G435" s="2" t="s">
        <v>203</v>
      </c>
      <c r="H435" s="6">
        <v>99</v>
      </c>
      <c r="I435" s="5" t="s">
        <v>203</v>
      </c>
      <c r="J435" s="5" t="s">
        <v>203</v>
      </c>
      <c r="K435" s="5" t="s">
        <v>203</v>
      </c>
      <c r="L435" s="5" t="s">
        <v>203</v>
      </c>
      <c r="M435" s="5" t="s">
        <v>203</v>
      </c>
      <c r="N435" s="5" t="s">
        <v>203</v>
      </c>
      <c r="O435" s="5" t="s">
        <v>203</v>
      </c>
      <c r="P435" s="5" t="s">
        <v>203</v>
      </c>
      <c r="Q435" s="5" t="s">
        <v>203</v>
      </c>
      <c r="R435" s="5" t="s">
        <v>203</v>
      </c>
      <c r="S435" s="5" t="s">
        <v>203</v>
      </c>
    </row>
    <row r="436" spans="1:19" x14ac:dyDescent="0.25">
      <c r="A436" s="1" t="s">
        <v>80</v>
      </c>
      <c r="B436" s="2" t="s">
        <v>661</v>
      </c>
      <c r="C436" s="12">
        <v>38475</v>
      </c>
      <c r="D436" s="12">
        <v>38476</v>
      </c>
      <c r="E436" s="2" t="s">
        <v>1001</v>
      </c>
      <c r="F436" s="2" t="s">
        <v>203</v>
      </c>
      <c r="G436" s="2" t="s">
        <v>203</v>
      </c>
      <c r="H436" s="6">
        <v>60</v>
      </c>
      <c r="I436" s="5" t="s">
        <v>203</v>
      </c>
      <c r="J436" s="5" t="s">
        <v>203</v>
      </c>
      <c r="K436" s="5" t="s">
        <v>203</v>
      </c>
      <c r="L436" s="5" t="s">
        <v>203</v>
      </c>
      <c r="M436" s="5" t="s">
        <v>203</v>
      </c>
      <c r="N436" s="5" t="s">
        <v>203</v>
      </c>
      <c r="O436" s="5" t="s">
        <v>203</v>
      </c>
      <c r="P436" s="5" t="s">
        <v>203</v>
      </c>
      <c r="Q436" s="5" t="s">
        <v>203</v>
      </c>
      <c r="R436" s="5" t="s">
        <v>203</v>
      </c>
      <c r="S436" s="5" t="s">
        <v>203</v>
      </c>
    </row>
    <row r="437" spans="1:19" x14ac:dyDescent="0.25">
      <c r="A437" s="1" t="s">
        <v>80</v>
      </c>
      <c r="B437" s="2" t="s">
        <v>662</v>
      </c>
      <c r="C437" s="12">
        <v>38475</v>
      </c>
      <c r="D437" s="12">
        <v>38476</v>
      </c>
      <c r="E437" s="2" t="s">
        <v>1001</v>
      </c>
      <c r="F437" s="2" t="s">
        <v>203</v>
      </c>
      <c r="G437" s="2" t="s">
        <v>203</v>
      </c>
      <c r="H437" s="6">
        <v>59.2</v>
      </c>
      <c r="I437" s="5" t="s">
        <v>203</v>
      </c>
      <c r="J437" s="5" t="s">
        <v>203</v>
      </c>
      <c r="K437" s="5" t="s">
        <v>203</v>
      </c>
      <c r="L437" s="5" t="s">
        <v>203</v>
      </c>
      <c r="M437" s="5" t="s">
        <v>203</v>
      </c>
      <c r="N437" s="5" t="s">
        <v>203</v>
      </c>
      <c r="O437" s="5" t="s">
        <v>203</v>
      </c>
      <c r="P437" s="5" t="s">
        <v>203</v>
      </c>
      <c r="Q437" s="5" t="s">
        <v>203</v>
      </c>
      <c r="R437" s="5" t="s">
        <v>203</v>
      </c>
      <c r="S437" s="5" t="s">
        <v>203</v>
      </c>
    </row>
    <row r="438" spans="1:19" x14ac:dyDescent="0.25">
      <c r="A438" s="1" t="s">
        <v>80</v>
      </c>
      <c r="B438" s="2" t="s">
        <v>663</v>
      </c>
      <c r="C438" s="12">
        <v>38475</v>
      </c>
      <c r="D438" s="12">
        <v>38476</v>
      </c>
      <c r="E438" s="2" t="s">
        <v>1001</v>
      </c>
      <c r="F438" s="2" t="s">
        <v>203</v>
      </c>
      <c r="G438" s="2" t="s">
        <v>203</v>
      </c>
      <c r="H438" s="6">
        <v>65.099999999999994</v>
      </c>
      <c r="I438" s="5" t="s">
        <v>203</v>
      </c>
      <c r="J438" s="5" t="s">
        <v>203</v>
      </c>
      <c r="K438" s="5" t="s">
        <v>203</v>
      </c>
      <c r="L438" s="5" t="s">
        <v>203</v>
      </c>
      <c r="M438" s="5" t="s">
        <v>203</v>
      </c>
      <c r="N438" s="5" t="s">
        <v>203</v>
      </c>
      <c r="O438" s="5" t="s">
        <v>203</v>
      </c>
      <c r="P438" s="5" t="s">
        <v>203</v>
      </c>
      <c r="Q438" s="5" t="s">
        <v>203</v>
      </c>
      <c r="R438" s="5" t="s">
        <v>203</v>
      </c>
      <c r="S438" s="5" t="s">
        <v>203</v>
      </c>
    </row>
    <row r="439" spans="1:19" x14ac:dyDescent="0.25">
      <c r="A439" s="1" t="s">
        <v>80</v>
      </c>
      <c r="B439" s="2" t="s">
        <v>664</v>
      </c>
      <c r="C439" s="12">
        <v>38475</v>
      </c>
      <c r="D439" s="12">
        <v>38476</v>
      </c>
      <c r="E439" s="2" t="s">
        <v>1001</v>
      </c>
      <c r="F439" s="2" t="s">
        <v>203</v>
      </c>
      <c r="G439" s="2" t="s">
        <v>203</v>
      </c>
      <c r="H439" s="6">
        <v>69.900000000000006</v>
      </c>
      <c r="I439" s="5" t="s">
        <v>203</v>
      </c>
      <c r="J439" s="5" t="s">
        <v>203</v>
      </c>
      <c r="K439" s="5" t="s">
        <v>203</v>
      </c>
      <c r="L439" s="5" t="s">
        <v>203</v>
      </c>
      <c r="M439" s="5" t="s">
        <v>203</v>
      </c>
      <c r="N439" s="5" t="s">
        <v>203</v>
      </c>
      <c r="O439" s="5" t="s">
        <v>203</v>
      </c>
      <c r="P439" s="5" t="s">
        <v>203</v>
      </c>
      <c r="Q439" s="5" t="s">
        <v>203</v>
      </c>
      <c r="R439" s="5" t="s">
        <v>203</v>
      </c>
      <c r="S439" s="5" t="s">
        <v>203</v>
      </c>
    </row>
    <row r="440" spans="1:19" x14ac:dyDescent="0.25">
      <c r="A440" s="1" t="s">
        <v>80</v>
      </c>
      <c r="B440" s="2" t="s">
        <v>665</v>
      </c>
      <c r="C440" s="12">
        <v>38475</v>
      </c>
      <c r="D440" s="12">
        <v>38476</v>
      </c>
      <c r="E440" s="2" t="s">
        <v>1001</v>
      </c>
      <c r="F440" s="2" t="s">
        <v>203</v>
      </c>
      <c r="G440" s="2" t="s">
        <v>203</v>
      </c>
      <c r="H440" s="6">
        <v>66.099999999999994</v>
      </c>
      <c r="I440" s="5" t="s">
        <v>203</v>
      </c>
      <c r="J440" s="5" t="s">
        <v>203</v>
      </c>
      <c r="K440" s="5" t="s">
        <v>203</v>
      </c>
      <c r="L440" s="5" t="s">
        <v>203</v>
      </c>
      <c r="M440" s="5" t="s">
        <v>203</v>
      </c>
      <c r="N440" s="5" t="s">
        <v>203</v>
      </c>
      <c r="O440" s="5" t="s">
        <v>203</v>
      </c>
      <c r="P440" s="5" t="s">
        <v>203</v>
      </c>
      <c r="Q440" s="5" t="s">
        <v>203</v>
      </c>
      <c r="R440" s="5" t="s">
        <v>203</v>
      </c>
      <c r="S440" s="5" t="s">
        <v>203</v>
      </c>
    </row>
    <row r="441" spans="1:19" x14ac:dyDescent="0.25">
      <c r="A441" s="1" t="s">
        <v>80</v>
      </c>
      <c r="B441" s="2" t="s">
        <v>666</v>
      </c>
      <c r="C441" s="12">
        <v>38475</v>
      </c>
      <c r="D441" s="12">
        <v>38476</v>
      </c>
      <c r="E441" s="2" t="s">
        <v>1001</v>
      </c>
      <c r="F441" s="2" t="s">
        <v>203</v>
      </c>
      <c r="G441" s="2" t="s">
        <v>203</v>
      </c>
      <c r="H441" s="6">
        <v>66.7</v>
      </c>
      <c r="I441" s="5" t="s">
        <v>203</v>
      </c>
      <c r="J441" s="5" t="s">
        <v>203</v>
      </c>
      <c r="K441" s="5" t="s">
        <v>203</v>
      </c>
      <c r="L441" s="5" t="s">
        <v>203</v>
      </c>
      <c r="M441" s="5" t="s">
        <v>203</v>
      </c>
      <c r="N441" s="5" t="s">
        <v>203</v>
      </c>
      <c r="O441" s="5" t="s">
        <v>203</v>
      </c>
      <c r="P441" s="5" t="s">
        <v>203</v>
      </c>
      <c r="Q441" s="5" t="s">
        <v>203</v>
      </c>
      <c r="R441" s="5" t="s">
        <v>203</v>
      </c>
      <c r="S441" s="5" t="s">
        <v>203</v>
      </c>
    </row>
    <row r="442" spans="1:19" x14ac:dyDescent="0.25">
      <c r="A442" s="1" t="s">
        <v>80</v>
      </c>
      <c r="B442" s="2" t="s">
        <v>667</v>
      </c>
      <c r="C442" s="12">
        <v>38475</v>
      </c>
      <c r="D442" s="12">
        <v>38476</v>
      </c>
      <c r="E442" s="2" t="s">
        <v>1001</v>
      </c>
      <c r="F442" s="2" t="s">
        <v>203</v>
      </c>
      <c r="G442" s="2" t="s">
        <v>203</v>
      </c>
      <c r="H442" s="6">
        <v>60.2</v>
      </c>
      <c r="I442" s="5" t="s">
        <v>203</v>
      </c>
      <c r="J442" s="5" t="s">
        <v>203</v>
      </c>
      <c r="K442" s="5" t="s">
        <v>203</v>
      </c>
      <c r="L442" s="5" t="s">
        <v>203</v>
      </c>
      <c r="M442" s="5" t="s">
        <v>203</v>
      </c>
      <c r="N442" s="5" t="s">
        <v>203</v>
      </c>
      <c r="O442" s="5" t="s">
        <v>203</v>
      </c>
      <c r="P442" s="5" t="s">
        <v>203</v>
      </c>
      <c r="Q442" s="5" t="s">
        <v>203</v>
      </c>
      <c r="R442" s="5" t="s">
        <v>203</v>
      </c>
      <c r="S442" s="5" t="s">
        <v>203</v>
      </c>
    </row>
    <row r="443" spans="1:19" x14ac:dyDescent="0.25">
      <c r="A443" s="1" t="s">
        <v>80</v>
      </c>
      <c r="B443" s="2" t="s">
        <v>668</v>
      </c>
      <c r="C443" s="12">
        <v>38475</v>
      </c>
      <c r="D443" s="12">
        <v>38476</v>
      </c>
      <c r="E443" s="2" t="s">
        <v>1001</v>
      </c>
      <c r="F443" s="2" t="s">
        <v>203</v>
      </c>
      <c r="G443" s="2" t="s">
        <v>203</v>
      </c>
      <c r="H443" s="6">
        <v>60.8</v>
      </c>
      <c r="I443" s="5" t="s">
        <v>203</v>
      </c>
      <c r="J443" s="5" t="s">
        <v>203</v>
      </c>
      <c r="K443" s="5" t="s">
        <v>203</v>
      </c>
      <c r="L443" s="5" t="s">
        <v>203</v>
      </c>
      <c r="M443" s="5" t="s">
        <v>203</v>
      </c>
      <c r="N443" s="5" t="s">
        <v>203</v>
      </c>
      <c r="O443" s="5" t="s">
        <v>203</v>
      </c>
      <c r="P443" s="5" t="s">
        <v>203</v>
      </c>
      <c r="Q443" s="5" t="s">
        <v>203</v>
      </c>
      <c r="R443" s="5" t="s">
        <v>203</v>
      </c>
      <c r="S443" s="5" t="s">
        <v>203</v>
      </c>
    </row>
    <row r="444" spans="1:19" x14ac:dyDescent="0.25">
      <c r="A444" s="1" t="s">
        <v>80</v>
      </c>
      <c r="B444" s="2" t="s">
        <v>669</v>
      </c>
      <c r="C444" s="12">
        <v>38475</v>
      </c>
      <c r="D444" s="12">
        <v>38476</v>
      </c>
      <c r="E444" s="2" t="s">
        <v>1001</v>
      </c>
      <c r="F444" s="2" t="s">
        <v>203</v>
      </c>
      <c r="G444" s="2" t="s">
        <v>203</v>
      </c>
      <c r="H444" s="6">
        <v>58.1</v>
      </c>
      <c r="I444" s="5" t="s">
        <v>203</v>
      </c>
      <c r="J444" s="5" t="s">
        <v>203</v>
      </c>
      <c r="K444" s="5" t="s">
        <v>203</v>
      </c>
      <c r="L444" s="5" t="s">
        <v>203</v>
      </c>
      <c r="M444" s="5" t="s">
        <v>203</v>
      </c>
      <c r="N444" s="5" t="s">
        <v>203</v>
      </c>
      <c r="O444" s="5" t="s">
        <v>203</v>
      </c>
      <c r="P444" s="5" t="s">
        <v>203</v>
      </c>
      <c r="Q444" s="5" t="s">
        <v>203</v>
      </c>
      <c r="R444" s="5" t="s">
        <v>203</v>
      </c>
      <c r="S444" s="5" t="s">
        <v>203</v>
      </c>
    </row>
    <row r="445" spans="1:19" x14ac:dyDescent="0.25">
      <c r="A445" s="1" t="s">
        <v>80</v>
      </c>
      <c r="B445" s="2" t="s">
        <v>670</v>
      </c>
      <c r="C445" s="12">
        <v>38475</v>
      </c>
      <c r="D445" s="12">
        <v>38476</v>
      </c>
      <c r="E445" s="2" t="s">
        <v>1001</v>
      </c>
      <c r="F445" s="2" t="s">
        <v>203</v>
      </c>
      <c r="G445" s="2" t="s">
        <v>203</v>
      </c>
      <c r="H445" s="6">
        <v>59.5</v>
      </c>
      <c r="I445" s="5" t="s">
        <v>203</v>
      </c>
      <c r="J445" s="5" t="s">
        <v>203</v>
      </c>
      <c r="K445" s="5" t="s">
        <v>203</v>
      </c>
      <c r="L445" s="5" t="s">
        <v>203</v>
      </c>
      <c r="M445" s="5" t="s">
        <v>203</v>
      </c>
      <c r="N445" s="5" t="s">
        <v>203</v>
      </c>
      <c r="O445" s="5" t="s">
        <v>203</v>
      </c>
      <c r="P445" s="5" t="s">
        <v>203</v>
      </c>
      <c r="Q445" s="5" t="s">
        <v>203</v>
      </c>
      <c r="R445" s="5" t="s">
        <v>203</v>
      </c>
      <c r="S445" s="5" t="s">
        <v>203</v>
      </c>
    </row>
    <row r="446" spans="1:19" x14ac:dyDescent="0.25">
      <c r="A446" s="1" t="s">
        <v>80</v>
      </c>
      <c r="B446" s="2" t="s">
        <v>671</v>
      </c>
      <c r="C446" s="12">
        <v>38475</v>
      </c>
      <c r="D446" s="12">
        <v>38476</v>
      </c>
      <c r="E446" s="2" t="s">
        <v>1001</v>
      </c>
      <c r="F446" s="2" t="s">
        <v>203</v>
      </c>
      <c r="G446" s="2" t="s">
        <v>203</v>
      </c>
      <c r="H446" s="6">
        <v>54.4</v>
      </c>
      <c r="I446" s="5" t="s">
        <v>203</v>
      </c>
      <c r="J446" s="5" t="s">
        <v>203</v>
      </c>
      <c r="K446" s="5" t="s">
        <v>203</v>
      </c>
      <c r="L446" s="5" t="s">
        <v>203</v>
      </c>
      <c r="M446" s="5" t="s">
        <v>203</v>
      </c>
      <c r="N446" s="5" t="s">
        <v>203</v>
      </c>
      <c r="O446" s="5" t="s">
        <v>203</v>
      </c>
      <c r="P446" s="5" t="s">
        <v>203</v>
      </c>
      <c r="Q446" s="5" t="s">
        <v>203</v>
      </c>
      <c r="R446" s="5" t="s">
        <v>203</v>
      </c>
      <c r="S446" s="5" t="s">
        <v>203</v>
      </c>
    </row>
    <row r="447" spans="1:19" x14ac:dyDescent="0.25">
      <c r="A447" s="1" t="s">
        <v>80</v>
      </c>
      <c r="B447" s="2" t="s">
        <v>672</v>
      </c>
      <c r="C447" s="12">
        <v>38475</v>
      </c>
      <c r="D447" s="12">
        <v>38476</v>
      </c>
      <c r="E447" s="2" t="s">
        <v>1001</v>
      </c>
      <c r="F447" s="2" t="s">
        <v>203</v>
      </c>
      <c r="G447" s="2" t="s">
        <v>203</v>
      </c>
      <c r="H447" s="6">
        <v>52.8</v>
      </c>
      <c r="I447" s="5" t="s">
        <v>203</v>
      </c>
      <c r="J447" s="5" t="s">
        <v>203</v>
      </c>
      <c r="K447" s="5" t="s">
        <v>203</v>
      </c>
      <c r="L447" s="5" t="s">
        <v>203</v>
      </c>
      <c r="M447" s="5" t="s">
        <v>203</v>
      </c>
      <c r="N447" s="5" t="s">
        <v>203</v>
      </c>
      <c r="O447" s="5" t="s">
        <v>203</v>
      </c>
      <c r="P447" s="5" t="s">
        <v>203</v>
      </c>
      <c r="Q447" s="5" t="s">
        <v>203</v>
      </c>
      <c r="R447" s="5" t="s">
        <v>203</v>
      </c>
      <c r="S447" s="5" t="s">
        <v>203</v>
      </c>
    </row>
    <row r="448" spans="1:19" x14ac:dyDescent="0.25">
      <c r="A448" s="1" t="s">
        <v>80</v>
      </c>
      <c r="B448" s="2" t="s">
        <v>673</v>
      </c>
      <c r="C448" s="12">
        <v>38475</v>
      </c>
      <c r="D448" s="12">
        <v>38476</v>
      </c>
      <c r="E448" s="2" t="s">
        <v>1001</v>
      </c>
      <c r="F448" s="2" t="s">
        <v>203</v>
      </c>
      <c r="G448" s="2" t="s">
        <v>203</v>
      </c>
      <c r="H448" s="6">
        <v>58.6</v>
      </c>
      <c r="I448" s="5" t="s">
        <v>203</v>
      </c>
      <c r="J448" s="5" t="s">
        <v>203</v>
      </c>
      <c r="K448" s="5" t="s">
        <v>203</v>
      </c>
      <c r="L448" s="5" t="s">
        <v>203</v>
      </c>
      <c r="M448" s="5" t="s">
        <v>203</v>
      </c>
      <c r="N448" s="5" t="s">
        <v>203</v>
      </c>
      <c r="O448" s="5" t="s">
        <v>203</v>
      </c>
      <c r="P448" s="5" t="s">
        <v>203</v>
      </c>
      <c r="Q448" s="5" t="s">
        <v>203</v>
      </c>
      <c r="R448" s="5" t="s">
        <v>203</v>
      </c>
      <c r="S448" s="5" t="s">
        <v>203</v>
      </c>
    </row>
    <row r="449" spans="1:19" x14ac:dyDescent="0.25">
      <c r="A449" s="1" t="s">
        <v>80</v>
      </c>
      <c r="B449" s="2" t="s">
        <v>674</v>
      </c>
      <c r="C449" s="12">
        <v>38475</v>
      </c>
      <c r="D449" s="12">
        <v>38476</v>
      </c>
      <c r="E449" s="2" t="s">
        <v>1001</v>
      </c>
      <c r="F449" s="2" t="s">
        <v>203</v>
      </c>
      <c r="G449" s="2" t="s">
        <v>203</v>
      </c>
      <c r="H449" s="6">
        <v>58.6</v>
      </c>
      <c r="I449" s="5" t="s">
        <v>203</v>
      </c>
      <c r="J449" s="5" t="s">
        <v>203</v>
      </c>
      <c r="K449" s="5" t="s">
        <v>203</v>
      </c>
      <c r="L449" s="5" t="s">
        <v>203</v>
      </c>
      <c r="M449" s="5" t="s">
        <v>203</v>
      </c>
      <c r="N449" s="5" t="s">
        <v>203</v>
      </c>
      <c r="O449" s="5" t="s">
        <v>203</v>
      </c>
      <c r="P449" s="5" t="s">
        <v>203</v>
      </c>
      <c r="Q449" s="5" t="s">
        <v>203</v>
      </c>
      <c r="R449" s="5" t="s">
        <v>203</v>
      </c>
      <c r="S449" s="5" t="s">
        <v>203</v>
      </c>
    </row>
    <row r="450" spans="1:19" x14ac:dyDescent="0.25">
      <c r="A450" s="1" t="s">
        <v>80</v>
      </c>
      <c r="B450" s="2" t="s">
        <v>675</v>
      </c>
      <c r="C450" s="12">
        <v>38475</v>
      </c>
      <c r="D450" s="12">
        <v>38476</v>
      </c>
      <c r="E450" s="2" t="s">
        <v>1001</v>
      </c>
      <c r="F450" s="2" t="s">
        <v>203</v>
      </c>
      <c r="G450" s="2" t="s">
        <v>203</v>
      </c>
      <c r="H450" s="6">
        <v>59.7</v>
      </c>
      <c r="I450" s="5" t="s">
        <v>203</v>
      </c>
      <c r="J450" s="5" t="s">
        <v>203</v>
      </c>
      <c r="K450" s="5" t="s">
        <v>203</v>
      </c>
      <c r="L450" s="5" t="s">
        <v>203</v>
      </c>
      <c r="M450" s="5" t="s">
        <v>203</v>
      </c>
      <c r="N450" s="5" t="s">
        <v>203</v>
      </c>
      <c r="O450" s="5" t="s">
        <v>203</v>
      </c>
      <c r="P450" s="5" t="s">
        <v>203</v>
      </c>
      <c r="Q450" s="5" t="s">
        <v>203</v>
      </c>
      <c r="R450" s="5" t="s">
        <v>203</v>
      </c>
      <c r="S450" s="5" t="s">
        <v>203</v>
      </c>
    </row>
    <row r="451" spans="1:19" x14ac:dyDescent="0.25">
      <c r="A451" s="1" t="s">
        <v>80</v>
      </c>
      <c r="B451" s="2" t="s">
        <v>676</v>
      </c>
      <c r="C451" s="12">
        <v>38475</v>
      </c>
      <c r="D451" s="12">
        <v>38476</v>
      </c>
      <c r="E451" s="2" t="s">
        <v>1001</v>
      </c>
      <c r="F451" s="2" t="s">
        <v>203</v>
      </c>
      <c r="G451" s="2" t="s">
        <v>203</v>
      </c>
      <c r="H451" s="6">
        <v>59.7</v>
      </c>
      <c r="I451" s="5" t="s">
        <v>203</v>
      </c>
      <c r="J451" s="5" t="s">
        <v>203</v>
      </c>
      <c r="K451" s="5" t="s">
        <v>203</v>
      </c>
      <c r="L451" s="5" t="s">
        <v>203</v>
      </c>
      <c r="M451" s="5" t="s">
        <v>203</v>
      </c>
      <c r="N451" s="5" t="s">
        <v>203</v>
      </c>
      <c r="O451" s="5" t="s">
        <v>203</v>
      </c>
      <c r="P451" s="5" t="s">
        <v>203</v>
      </c>
      <c r="Q451" s="5" t="s">
        <v>203</v>
      </c>
      <c r="R451" s="5" t="s">
        <v>203</v>
      </c>
      <c r="S451" s="5" t="s">
        <v>203</v>
      </c>
    </row>
    <row r="452" spans="1:19" x14ac:dyDescent="0.25">
      <c r="A452" s="1" t="s">
        <v>78</v>
      </c>
      <c r="B452" s="2" t="s">
        <v>1273</v>
      </c>
      <c r="C452" s="12">
        <v>38694</v>
      </c>
      <c r="D452" s="12">
        <v>38695</v>
      </c>
      <c r="E452" s="21" t="s">
        <v>1453</v>
      </c>
      <c r="F452" s="2" t="s">
        <v>203</v>
      </c>
      <c r="G452" s="2" t="s">
        <v>203</v>
      </c>
      <c r="H452" s="6">
        <v>90</v>
      </c>
      <c r="I452" s="11">
        <v>92</v>
      </c>
      <c r="J452" s="5" t="s">
        <v>203</v>
      </c>
      <c r="K452" s="5" t="s">
        <v>203</v>
      </c>
      <c r="L452" s="5" t="s">
        <v>203</v>
      </c>
      <c r="M452" s="5" t="s">
        <v>203</v>
      </c>
      <c r="N452" s="5" t="s">
        <v>203</v>
      </c>
      <c r="O452" s="5" t="s">
        <v>203</v>
      </c>
      <c r="P452" s="5" t="s">
        <v>203</v>
      </c>
      <c r="Q452" s="5" t="s">
        <v>203</v>
      </c>
      <c r="R452" s="5" t="s">
        <v>203</v>
      </c>
      <c r="S452" s="5" t="s">
        <v>203</v>
      </c>
    </row>
    <row r="453" spans="1:19" x14ac:dyDescent="0.25">
      <c r="A453" s="1" t="s">
        <v>77</v>
      </c>
      <c r="B453" s="1" t="s">
        <v>456</v>
      </c>
      <c r="C453" s="14">
        <v>38817</v>
      </c>
      <c r="D453" s="14">
        <v>40282</v>
      </c>
      <c r="E453" s="1" t="s">
        <v>400</v>
      </c>
      <c r="F453" s="2" t="s">
        <v>203</v>
      </c>
      <c r="G453" s="10">
        <v>93.7</v>
      </c>
      <c r="H453" s="6">
        <v>107.1</v>
      </c>
      <c r="I453" s="5" t="s">
        <v>203</v>
      </c>
      <c r="J453" s="5" t="s">
        <v>203</v>
      </c>
      <c r="K453" s="5" t="s">
        <v>203</v>
      </c>
      <c r="L453" s="5" t="s">
        <v>203</v>
      </c>
      <c r="M453" s="5" t="s">
        <v>203</v>
      </c>
      <c r="N453" s="5" t="s">
        <v>203</v>
      </c>
      <c r="O453" s="5" t="s">
        <v>203</v>
      </c>
      <c r="P453" s="5" t="s">
        <v>203</v>
      </c>
      <c r="Q453" s="5" t="s">
        <v>203</v>
      </c>
      <c r="R453" s="5" t="s">
        <v>203</v>
      </c>
      <c r="S453" s="5" t="s">
        <v>203</v>
      </c>
    </row>
    <row r="454" spans="1:19" x14ac:dyDescent="0.25">
      <c r="A454" s="1" t="s">
        <v>77</v>
      </c>
      <c r="B454" s="1" t="s">
        <v>456</v>
      </c>
      <c r="C454" s="14">
        <v>38817</v>
      </c>
      <c r="D454" s="14">
        <v>40282</v>
      </c>
      <c r="E454" s="1" t="s">
        <v>402</v>
      </c>
      <c r="F454" s="2" t="s">
        <v>203</v>
      </c>
      <c r="G454" s="2" t="s">
        <v>203</v>
      </c>
      <c r="H454" s="10">
        <v>105.8</v>
      </c>
      <c r="I454" s="5" t="s">
        <v>203</v>
      </c>
      <c r="J454" s="5" t="s">
        <v>203</v>
      </c>
      <c r="K454" s="5" t="s">
        <v>203</v>
      </c>
      <c r="L454" s="5" t="s">
        <v>203</v>
      </c>
      <c r="M454" s="5" t="s">
        <v>203</v>
      </c>
      <c r="N454" s="5" t="s">
        <v>203</v>
      </c>
      <c r="O454" s="5" t="s">
        <v>203</v>
      </c>
      <c r="P454" s="5" t="s">
        <v>203</v>
      </c>
      <c r="Q454" s="5" t="s">
        <v>203</v>
      </c>
      <c r="R454" s="5" t="s">
        <v>203</v>
      </c>
      <c r="S454" s="5" t="s">
        <v>203</v>
      </c>
    </row>
    <row r="455" spans="1:19" x14ac:dyDescent="0.25">
      <c r="A455" s="1" t="s">
        <v>77</v>
      </c>
      <c r="B455" s="1" t="s">
        <v>456</v>
      </c>
      <c r="C455" s="14">
        <v>38817</v>
      </c>
      <c r="D455" s="14">
        <v>40282</v>
      </c>
      <c r="E455" s="1" t="s">
        <v>403</v>
      </c>
      <c r="F455" s="2" t="s">
        <v>203</v>
      </c>
      <c r="G455" s="10">
        <v>97.2</v>
      </c>
      <c r="H455" s="6">
        <v>105.4</v>
      </c>
      <c r="I455" s="5" t="s">
        <v>203</v>
      </c>
      <c r="J455" s="5" t="s">
        <v>203</v>
      </c>
      <c r="K455" s="5" t="s">
        <v>203</v>
      </c>
      <c r="L455" s="5" t="s">
        <v>203</v>
      </c>
      <c r="M455" s="5" t="s">
        <v>203</v>
      </c>
      <c r="N455" s="5" t="s">
        <v>203</v>
      </c>
      <c r="O455" s="5" t="s">
        <v>203</v>
      </c>
      <c r="P455" s="5" t="s">
        <v>203</v>
      </c>
      <c r="Q455" s="5" t="s">
        <v>203</v>
      </c>
      <c r="R455" s="5" t="s">
        <v>203</v>
      </c>
      <c r="S455" s="5" t="s">
        <v>203</v>
      </c>
    </row>
    <row r="456" spans="1:19" x14ac:dyDescent="0.25">
      <c r="A456" s="1" t="s">
        <v>77</v>
      </c>
      <c r="B456" s="1" t="s">
        <v>456</v>
      </c>
      <c r="C456" s="14">
        <v>38817</v>
      </c>
      <c r="D456" s="14">
        <v>40282</v>
      </c>
      <c r="E456" s="1" t="s">
        <v>404</v>
      </c>
      <c r="F456" s="2" t="s">
        <v>203</v>
      </c>
      <c r="G456" s="2" t="s">
        <v>203</v>
      </c>
      <c r="H456" s="10">
        <v>102.6</v>
      </c>
      <c r="I456" s="5" t="s">
        <v>203</v>
      </c>
      <c r="J456" s="5" t="s">
        <v>203</v>
      </c>
      <c r="K456" s="5" t="s">
        <v>203</v>
      </c>
      <c r="L456" s="5" t="s">
        <v>203</v>
      </c>
      <c r="M456" s="5" t="s">
        <v>203</v>
      </c>
      <c r="N456" s="5" t="s">
        <v>203</v>
      </c>
      <c r="O456" s="5" t="s">
        <v>203</v>
      </c>
      <c r="P456" s="5" t="s">
        <v>203</v>
      </c>
      <c r="Q456" s="5" t="s">
        <v>203</v>
      </c>
      <c r="R456" s="5" t="s">
        <v>203</v>
      </c>
      <c r="S456" s="5" t="s">
        <v>203</v>
      </c>
    </row>
    <row r="457" spans="1:19" x14ac:dyDescent="0.25">
      <c r="A457" s="1" t="s">
        <v>77</v>
      </c>
      <c r="B457" s="1" t="s">
        <v>405</v>
      </c>
      <c r="C457" s="14">
        <v>38817</v>
      </c>
      <c r="D457" s="14">
        <v>40282</v>
      </c>
      <c r="E457" s="1" t="s">
        <v>405</v>
      </c>
      <c r="F457" s="2" t="s">
        <v>203</v>
      </c>
      <c r="G457" s="2" t="s">
        <v>203</v>
      </c>
      <c r="H457" s="10" t="s">
        <v>458</v>
      </c>
      <c r="I457" s="5" t="s">
        <v>203</v>
      </c>
      <c r="J457" s="5" t="s">
        <v>203</v>
      </c>
      <c r="K457" s="5" t="s">
        <v>203</v>
      </c>
      <c r="L457" s="5" t="s">
        <v>203</v>
      </c>
      <c r="M457" s="5" t="s">
        <v>203</v>
      </c>
      <c r="N457" s="5" t="s">
        <v>203</v>
      </c>
      <c r="O457" s="5" t="s">
        <v>203</v>
      </c>
      <c r="P457" s="5" t="s">
        <v>203</v>
      </c>
      <c r="Q457" s="5" t="s">
        <v>203</v>
      </c>
      <c r="R457" s="5" t="s">
        <v>203</v>
      </c>
      <c r="S457" s="5" t="s">
        <v>203</v>
      </c>
    </row>
    <row r="458" spans="1:19" x14ac:dyDescent="0.25">
      <c r="A458" s="1" t="s">
        <v>77</v>
      </c>
      <c r="B458" s="1" t="s">
        <v>457</v>
      </c>
      <c r="C458" s="14">
        <v>38817</v>
      </c>
      <c r="D458" s="14">
        <v>40282</v>
      </c>
      <c r="E458" s="1" t="s">
        <v>406</v>
      </c>
      <c r="F458" s="2" t="s">
        <v>203</v>
      </c>
      <c r="G458" s="2" t="s">
        <v>203</v>
      </c>
      <c r="H458" s="10" t="s">
        <v>459</v>
      </c>
      <c r="I458" s="5" t="s">
        <v>203</v>
      </c>
      <c r="J458" s="5" t="s">
        <v>203</v>
      </c>
      <c r="K458" s="5" t="s">
        <v>203</v>
      </c>
      <c r="L458" s="5" t="s">
        <v>203</v>
      </c>
      <c r="M458" s="5" t="s">
        <v>203</v>
      </c>
      <c r="N458" s="5" t="s">
        <v>203</v>
      </c>
      <c r="O458" s="5" t="s">
        <v>203</v>
      </c>
      <c r="P458" s="5" t="s">
        <v>203</v>
      </c>
      <c r="Q458" s="5" t="s">
        <v>203</v>
      </c>
      <c r="R458" s="5" t="s">
        <v>203</v>
      </c>
      <c r="S458" s="5" t="s">
        <v>203</v>
      </c>
    </row>
    <row r="459" spans="1:19" x14ac:dyDescent="0.25">
      <c r="A459" s="1" t="s">
        <v>77</v>
      </c>
      <c r="B459" s="1" t="s">
        <v>456</v>
      </c>
      <c r="C459" s="14">
        <v>38817</v>
      </c>
      <c r="D459" s="14">
        <v>40282</v>
      </c>
      <c r="E459" s="1" t="s">
        <v>411</v>
      </c>
      <c r="F459" s="2" t="s">
        <v>203</v>
      </c>
      <c r="G459" s="10">
        <v>69</v>
      </c>
      <c r="H459" s="6">
        <v>76</v>
      </c>
      <c r="I459" s="5" t="s">
        <v>203</v>
      </c>
      <c r="J459" s="5" t="s">
        <v>203</v>
      </c>
      <c r="K459" s="5" t="s">
        <v>203</v>
      </c>
      <c r="L459" s="5" t="s">
        <v>203</v>
      </c>
      <c r="M459" s="5" t="s">
        <v>203</v>
      </c>
      <c r="N459" s="5" t="s">
        <v>203</v>
      </c>
      <c r="O459" s="5" t="s">
        <v>203</v>
      </c>
      <c r="P459" s="5" t="s">
        <v>203</v>
      </c>
      <c r="Q459" s="5" t="s">
        <v>203</v>
      </c>
      <c r="R459" s="5" t="s">
        <v>203</v>
      </c>
      <c r="S459" s="5" t="s">
        <v>203</v>
      </c>
    </row>
    <row r="460" spans="1:19" x14ac:dyDescent="0.25">
      <c r="A460" s="1" t="s">
        <v>77</v>
      </c>
      <c r="B460" s="1" t="s">
        <v>456</v>
      </c>
      <c r="C460" s="14">
        <v>38817</v>
      </c>
      <c r="D460" s="14">
        <v>40282</v>
      </c>
      <c r="E460" s="1" t="s">
        <v>412</v>
      </c>
      <c r="F460" s="2" t="s">
        <v>203</v>
      </c>
      <c r="G460" s="2" t="s">
        <v>203</v>
      </c>
      <c r="H460" s="10">
        <v>88</v>
      </c>
      <c r="I460" s="5" t="s">
        <v>203</v>
      </c>
      <c r="J460" s="5" t="s">
        <v>203</v>
      </c>
      <c r="K460" s="5" t="s">
        <v>203</v>
      </c>
      <c r="L460" s="5" t="s">
        <v>203</v>
      </c>
      <c r="M460" s="5" t="s">
        <v>203</v>
      </c>
      <c r="N460" s="5" t="s">
        <v>203</v>
      </c>
      <c r="O460" s="5" t="s">
        <v>203</v>
      </c>
      <c r="P460" s="5" t="s">
        <v>203</v>
      </c>
      <c r="Q460" s="5" t="s">
        <v>203</v>
      </c>
      <c r="R460" s="5" t="s">
        <v>203</v>
      </c>
      <c r="S460" s="5" t="s">
        <v>203</v>
      </c>
    </row>
    <row r="461" spans="1:19" x14ac:dyDescent="0.25">
      <c r="A461" s="1" t="s">
        <v>77</v>
      </c>
      <c r="B461" s="1" t="s">
        <v>456</v>
      </c>
      <c r="C461" s="14">
        <v>38817</v>
      </c>
      <c r="D461" s="14">
        <v>40282</v>
      </c>
      <c r="E461" s="1" t="s">
        <v>413</v>
      </c>
      <c r="F461" s="2" t="s">
        <v>203</v>
      </c>
      <c r="G461" s="2" t="s">
        <v>203</v>
      </c>
      <c r="H461" s="10">
        <v>78</v>
      </c>
      <c r="I461" s="5" t="s">
        <v>203</v>
      </c>
      <c r="J461" s="5" t="s">
        <v>203</v>
      </c>
      <c r="K461" s="5" t="s">
        <v>203</v>
      </c>
      <c r="L461" s="5" t="s">
        <v>203</v>
      </c>
      <c r="M461" s="5" t="s">
        <v>203</v>
      </c>
      <c r="N461" s="5" t="s">
        <v>203</v>
      </c>
      <c r="O461" s="5" t="s">
        <v>203</v>
      </c>
      <c r="P461" s="5" t="s">
        <v>203</v>
      </c>
      <c r="Q461" s="5" t="s">
        <v>203</v>
      </c>
      <c r="R461" s="5" t="s">
        <v>203</v>
      </c>
      <c r="S461" s="5" t="s">
        <v>203</v>
      </c>
    </row>
    <row r="462" spans="1:19" x14ac:dyDescent="0.25">
      <c r="A462" s="1" t="s">
        <v>77</v>
      </c>
      <c r="B462" s="1" t="s">
        <v>456</v>
      </c>
      <c r="C462" s="14">
        <v>38817</v>
      </c>
      <c r="D462" s="14">
        <v>40282</v>
      </c>
      <c r="E462" s="1" t="s">
        <v>400</v>
      </c>
      <c r="F462" s="2" t="s">
        <v>203</v>
      </c>
      <c r="G462" s="10">
        <v>100.7</v>
      </c>
      <c r="H462" s="6">
        <v>103.9</v>
      </c>
      <c r="I462" s="5" t="s">
        <v>203</v>
      </c>
      <c r="J462" s="5" t="s">
        <v>203</v>
      </c>
      <c r="K462" s="5" t="s">
        <v>203</v>
      </c>
      <c r="L462" s="5" t="s">
        <v>203</v>
      </c>
      <c r="M462" s="5" t="s">
        <v>203</v>
      </c>
      <c r="N462" s="5" t="s">
        <v>203</v>
      </c>
      <c r="O462" s="5" t="s">
        <v>203</v>
      </c>
      <c r="P462" s="5" t="s">
        <v>203</v>
      </c>
      <c r="Q462" s="5" t="s">
        <v>203</v>
      </c>
      <c r="R462" s="5" t="s">
        <v>203</v>
      </c>
      <c r="S462" s="5" t="s">
        <v>203</v>
      </c>
    </row>
    <row r="463" spans="1:19" x14ac:dyDescent="0.25">
      <c r="A463" s="1" t="s">
        <v>77</v>
      </c>
      <c r="B463" s="1" t="s">
        <v>456</v>
      </c>
      <c r="C463" s="14">
        <v>38817</v>
      </c>
      <c r="D463" s="14">
        <v>40282</v>
      </c>
      <c r="E463" s="1" t="s">
        <v>402</v>
      </c>
      <c r="F463" s="2" t="s">
        <v>203</v>
      </c>
      <c r="G463" s="10">
        <v>100</v>
      </c>
      <c r="H463" s="6">
        <v>112</v>
      </c>
      <c r="I463" s="5" t="s">
        <v>203</v>
      </c>
      <c r="J463" s="5" t="s">
        <v>203</v>
      </c>
      <c r="K463" s="5" t="s">
        <v>203</v>
      </c>
      <c r="L463" s="5" t="s">
        <v>203</v>
      </c>
      <c r="M463" s="5" t="s">
        <v>203</v>
      </c>
      <c r="N463" s="5" t="s">
        <v>203</v>
      </c>
      <c r="O463" s="5" t="s">
        <v>203</v>
      </c>
      <c r="P463" s="5" t="s">
        <v>203</v>
      </c>
      <c r="Q463" s="5" t="s">
        <v>203</v>
      </c>
      <c r="R463" s="5" t="s">
        <v>203</v>
      </c>
      <c r="S463" s="5" t="s">
        <v>203</v>
      </c>
    </row>
    <row r="464" spans="1:19" x14ac:dyDescent="0.25">
      <c r="A464" s="1" t="s">
        <v>77</v>
      </c>
      <c r="B464" s="1" t="s">
        <v>456</v>
      </c>
      <c r="C464" s="14">
        <v>38817</v>
      </c>
      <c r="D464" s="14">
        <v>40282</v>
      </c>
      <c r="E464" s="1" t="s">
        <v>403</v>
      </c>
      <c r="F464" s="2" t="s">
        <v>203</v>
      </c>
      <c r="G464" s="2" t="s">
        <v>203</v>
      </c>
      <c r="H464" s="10">
        <v>92.7</v>
      </c>
      <c r="I464" s="5" t="s">
        <v>203</v>
      </c>
      <c r="J464" s="5" t="s">
        <v>203</v>
      </c>
      <c r="K464" s="5" t="s">
        <v>203</v>
      </c>
      <c r="L464" s="5" t="s">
        <v>203</v>
      </c>
      <c r="M464" s="5" t="s">
        <v>203</v>
      </c>
      <c r="N464" s="5" t="s">
        <v>203</v>
      </c>
      <c r="O464" s="5" t="s">
        <v>203</v>
      </c>
      <c r="P464" s="5" t="s">
        <v>203</v>
      </c>
      <c r="Q464" s="5" t="s">
        <v>203</v>
      </c>
      <c r="R464" s="5" t="s">
        <v>203</v>
      </c>
      <c r="S464" s="5" t="s">
        <v>203</v>
      </c>
    </row>
    <row r="465" spans="1:19" x14ac:dyDescent="0.25">
      <c r="A465" s="1" t="s">
        <v>77</v>
      </c>
      <c r="B465" s="1" t="s">
        <v>456</v>
      </c>
      <c r="C465" s="14">
        <v>38817</v>
      </c>
      <c r="D465" s="14">
        <v>40282</v>
      </c>
      <c r="E465" s="1" t="s">
        <v>404</v>
      </c>
      <c r="F465" s="2" t="s">
        <v>203</v>
      </c>
      <c r="G465" s="10">
        <v>86.1</v>
      </c>
      <c r="H465" s="6">
        <v>103</v>
      </c>
      <c r="I465" s="5" t="s">
        <v>203</v>
      </c>
      <c r="J465" s="5" t="s">
        <v>203</v>
      </c>
      <c r="K465" s="5" t="s">
        <v>203</v>
      </c>
      <c r="L465" s="5" t="s">
        <v>203</v>
      </c>
      <c r="M465" s="5" t="s">
        <v>203</v>
      </c>
      <c r="N465" s="5" t="s">
        <v>203</v>
      </c>
      <c r="O465" s="5" t="s">
        <v>203</v>
      </c>
      <c r="P465" s="5" t="s">
        <v>203</v>
      </c>
      <c r="Q465" s="5" t="s">
        <v>203</v>
      </c>
      <c r="R465" s="5" t="s">
        <v>203</v>
      </c>
      <c r="S465" s="5" t="s">
        <v>203</v>
      </c>
    </row>
    <row r="466" spans="1:19" x14ac:dyDescent="0.25">
      <c r="A466" s="1" t="s">
        <v>77</v>
      </c>
      <c r="B466" s="1" t="s">
        <v>405</v>
      </c>
      <c r="C466" s="14">
        <v>38817</v>
      </c>
      <c r="D466" s="14">
        <v>40282</v>
      </c>
      <c r="E466" s="1" t="s">
        <v>405</v>
      </c>
      <c r="F466" s="2" t="s">
        <v>203</v>
      </c>
      <c r="G466" s="10">
        <v>60</v>
      </c>
      <c r="H466" s="6">
        <v>70</v>
      </c>
      <c r="I466" s="5" t="s">
        <v>203</v>
      </c>
      <c r="J466" s="5" t="s">
        <v>203</v>
      </c>
      <c r="K466" s="5" t="s">
        <v>203</v>
      </c>
      <c r="L466" s="5" t="s">
        <v>203</v>
      </c>
      <c r="M466" s="5" t="s">
        <v>203</v>
      </c>
      <c r="N466" s="5" t="s">
        <v>203</v>
      </c>
      <c r="O466" s="5" t="s">
        <v>203</v>
      </c>
      <c r="P466" s="5" t="s">
        <v>203</v>
      </c>
      <c r="Q466" s="5" t="s">
        <v>203</v>
      </c>
      <c r="R466" s="5" t="s">
        <v>203</v>
      </c>
      <c r="S466" s="5" t="s">
        <v>203</v>
      </c>
    </row>
    <row r="467" spans="1:19" x14ac:dyDescent="0.25">
      <c r="A467" s="1" t="s">
        <v>77</v>
      </c>
      <c r="B467" s="1" t="s">
        <v>457</v>
      </c>
      <c r="C467" s="14">
        <v>38817</v>
      </c>
      <c r="D467" s="14">
        <v>40282</v>
      </c>
      <c r="E467" s="1" t="s">
        <v>406</v>
      </c>
      <c r="F467" s="2" t="s">
        <v>203</v>
      </c>
      <c r="G467" s="2" t="s">
        <v>203</v>
      </c>
      <c r="H467" s="10">
        <v>75.900000000000006</v>
      </c>
      <c r="I467" s="5" t="s">
        <v>203</v>
      </c>
      <c r="J467" s="5" t="s">
        <v>203</v>
      </c>
      <c r="K467" s="5" t="s">
        <v>203</v>
      </c>
      <c r="L467" s="5" t="s">
        <v>203</v>
      </c>
      <c r="M467" s="5" t="s">
        <v>203</v>
      </c>
      <c r="N467" s="5" t="s">
        <v>203</v>
      </c>
      <c r="O467" s="5" t="s">
        <v>203</v>
      </c>
      <c r="P467" s="5" t="s">
        <v>203</v>
      </c>
      <c r="Q467" s="5" t="s">
        <v>203</v>
      </c>
      <c r="R467" s="5" t="s">
        <v>203</v>
      </c>
      <c r="S467" s="5" t="s">
        <v>203</v>
      </c>
    </row>
    <row r="468" spans="1:19" x14ac:dyDescent="0.25">
      <c r="A468" s="1" t="s">
        <v>77</v>
      </c>
      <c r="B468" s="1" t="s">
        <v>457</v>
      </c>
      <c r="C468" s="14">
        <v>38817</v>
      </c>
      <c r="D468" s="14">
        <v>40282</v>
      </c>
      <c r="E468" s="1" t="s">
        <v>407</v>
      </c>
      <c r="F468" s="2" t="s">
        <v>203</v>
      </c>
      <c r="G468" s="2" t="s">
        <v>203</v>
      </c>
      <c r="H468" s="10">
        <v>90.9</v>
      </c>
      <c r="I468" s="5" t="s">
        <v>203</v>
      </c>
      <c r="J468" s="5" t="s">
        <v>203</v>
      </c>
      <c r="K468" s="5" t="s">
        <v>203</v>
      </c>
      <c r="L468" s="5" t="s">
        <v>203</v>
      </c>
      <c r="M468" s="5" t="s">
        <v>203</v>
      </c>
      <c r="N468" s="5" t="s">
        <v>203</v>
      </c>
      <c r="O468" s="5" t="s">
        <v>203</v>
      </c>
      <c r="P468" s="5" t="s">
        <v>203</v>
      </c>
      <c r="Q468" s="5" t="s">
        <v>203</v>
      </c>
      <c r="R468" s="5" t="s">
        <v>203</v>
      </c>
      <c r="S468" s="5" t="s">
        <v>203</v>
      </c>
    </row>
    <row r="469" spans="1:19" x14ac:dyDescent="0.25">
      <c r="A469" s="1" t="s">
        <v>77</v>
      </c>
      <c r="B469" s="1" t="s">
        <v>457</v>
      </c>
      <c r="C469" s="14">
        <v>38817</v>
      </c>
      <c r="D469" s="14">
        <v>40282</v>
      </c>
      <c r="E469" s="1" t="s">
        <v>408</v>
      </c>
      <c r="F469" s="2" t="s">
        <v>203</v>
      </c>
      <c r="G469" s="2" t="s">
        <v>203</v>
      </c>
      <c r="H469" s="10">
        <v>90.3</v>
      </c>
      <c r="I469" s="5" t="s">
        <v>203</v>
      </c>
      <c r="J469" s="5" t="s">
        <v>203</v>
      </c>
      <c r="K469" s="5" t="s">
        <v>203</v>
      </c>
      <c r="L469" s="5" t="s">
        <v>203</v>
      </c>
      <c r="M469" s="5" t="s">
        <v>203</v>
      </c>
      <c r="N469" s="5" t="s">
        <v>203</v>
      </c>
      <c r="O469" s="5" t="s">
        <v>203</v>
      </c>
      <c r="P469" s="5" t="s">
        <v>203</v>
      </c>
      <c r="Q469" s="5" t="s">
        <v>203</v>
      </c>
      <c r="R469" s="5" t="s">
        <v>203</v>
      </c>
      <c r="S469" s="5" t="s">
        <v>203</v>
      </c>
    </row>
    <row r="470" spans="1:19" x14ac:dyDescent="0.25">
      <c r="A470" s="1" t="s">
        <v>77</v>
      </c>
      <c r="B470" s="1" t="s">
        <v>405</v>
      </c>
      <c r="C470" s="14">
        <v>38817</v>
      </c>
      <c r="D470" s="14">
        <v>40282</v>
      </c>
      <c r="E470" s="1" t="s">
        <v>409</v>
      </c>
      <c r="F470" s="2" t="s">
        <v>203</v>
      </c>
      <c r="G470" s="10">
        <v>66.599999999999994</v>
      </c>
      <c r="H470" s="6">
        <v>67.5</v>
      </c>
      <c r="I470" s="5" t="s">
        <v>203</v>
      </c>
      <c r="J470" s="5" t="s">
        <v>203</v>
      </c>
      <c r="K470" s="5" t="s">
        <v>203</v>
      </c>
      <c r="L470" s="5" t="s">
        <v>203</v>
      </c>
      <c r="M470" s="5" t="s">
        <v>203</v>
      </c>
      <c r="N470" s="5" t="s">
        <v>203</v>
      </c>
      <c r="O470" s="5" t="s">
        <v>203</v>
      </c>
      <c r="P470" s="5" t="s">
        <v>203</v>
      </c>
      <c r="Q470" s="5" t="s">
        <v>203</v>
      </c>
      <c r="R470" s="5" t="s">
        <v>203</v>
      </c>
      <c r="S470" s="5" t="s">
        <v>203</v>
      </c>
    </row>
    <row r="471" spans="1:19" x14ac:dyDescent="0.25">
      <c r="A471" s="1" t="s">
        <v>77</v>
      </c>
      <c r="B471" s="1" t="s">
        <v>405</v>
      </c>
      <c r="C471" s="14">
        <v>38817</v>
      </c>
      <c r="D471" s="14">
        <v>40282</v>
      </c>
      <c r="E471" s="1" t="s">
        <v>410</v>
      </c>
      <c r="F471" s="2" t="s">
        <v>203</v>
      </c>
      <c r="G471" s="10">
        <v>65.3</v>
      </c>
      <c r="H471" s="6">
        <v>67.099999999999994</v>
      </c>
      <c r="I471" s="5" t="s">
        <v>203</v>
      </c>
      <c r="J471" s="5" t="s">
        <v>203</v>
      </c>
      <c r="K471" s="5" t="s">
        <v>203</v>
      </c>
      <c r="L471" s="5" t="s">
        <v>203</v>
      </c>
      <c r="M471" s="5" t="s">
        <v>203</v>
      </c>
      <c r="N471" s="5" t="s">
        <v>203</v>
      </c>
      <c r="O471" s="5" t="s">
        <v>203</v>
      </c>
      <c r="P471" s="5" t="s">
        <v>203</v>
      </c>
      <c r="Q471" s="5" t="s">
        <v>203</v>
      </c>
      <c r="R471" s="5" t="s">
        <v>203</v>
      </c>
      <c r="S471" s="5" t="s">
        <v>203</v>
      </c>
    </row>
    <row r="472" spans="1:19" x14ac:dyDescent="0.25">
      <c r="A472" s="1" t="s">
        <v>77</v>
      </c>
      <c r="B472" s="1" t="s">
        <v>456</v>
      </c>
      <c r="C472" s="14">
        <v>38817</v>
      </c>
      <c r="D472" s="14">
        <v>40282</v>
      </c>
      <c r="E472" s="1" t="s">
        <v>411</v>
      </c>
      <c r="F472" s="2" t="s">
        <v>203</v>
      </c>
      <c r="G472" s="10">
        <v>78</v>
      </c>
      <c r="H472" s="6">
        <v>81.400000000000006</v>
      </c>
      <c r="I472" s="5" t="s">
        <v>203</v>
      </c>
      <c r="J472" s="5" t="s">
        <v>203</v>
      </c>
      <c r="K472" s="5" t="s">
        <v>203</v>
      </c>
      <c r="L472" s="5" t="s">
        <v>203</v>
      </c>
      <c r="M472" s="5" t="s">
        <v>203</v>
      </c>
      <c r="N472" s="5" t="s">
        <v>203</v>
      </c>
      <c r="O472" s="5" t="s">
        <v>203</v>
      </c>
      <c r="P472" s="5" t="s">
        <v>203</v>
      </c>
      <c r="Q472" s="5" t="s">
        <v>203</v>
      </c>
      <c r="R472" s="5" t="s">
        <v>203</v>
      </c>
      <c r="S472" s="5" t="s">
        <v>203</v>
      </c>
    </row>
    <row r="473" spans="1:19" x14ac:dyDescent="0.25">
      <c r="A473" s="1" t="s">
        <v>77</v>
      </c>
      <c r="B473" s="1" t="s">
        <v>456</v>
      </c>
      <c r="C473" s="14">
        <v>38817</v>
      </c>
      <c r="D473" s="14">
        <v>40282</v>
      </c>
      <c r="E473" s="1" t="s">
        <v>412</v>
      </c>
      <c r="F473" s="2" t="s">
        <v>203</v>
      </c>
      <c r="G473" s="2" t="s">
        <v>203</v>
      </c>
      <c r="H473" s="10">
        <v>91</v>
      </c>
      <c r="I473" s="5" t="s">
        <v>203</v>
      </c>
      <c r="J473" s="5" t="s">
        <v>203</v>
      </c>
      <c r="K473" s="5" t="s">
        <v>203</v>
      </c>
      <c r="L473" s="5" t="s">
        <v>203</v>
      </c>
      <c r="M473" s="5" t="s">
        <v>203</v>
      </c>
      <c r="N473" s="5" t="s">
        <v>203</v>
      </c>
      <c r="O473" s="5" t="s">
        <v>203</v>
      </c>
      <c r="P473" s="5" t="s">
        <v>203</v>
      </c>
      <c r="Q473" s="5" t="s">
        <v>203</v>
      </c>
      <c r="R473" s="5" t="s">
        <v>203</v>
      </c>
      <c r="S473" s="5" t="s">
        <v>203</v>
      </c>
    </row>
    <row r="474" spans="1:19" x14ac:dyDescent="0.25">
      <c r="A474" s="1" t="s">
        <v>77</v>
      </c>
      <c r="B474" s="1" t="s">
        <v>456</v>
      </c>
      <c r="C474" s="14">
        <v>38817</v>
      </c>
      <c r="D474" s="14">
        <v>40282</v>
      </c>
      <c r="E474" s="1" t="s">
        <v>413</v>
      </c>
      <c r="F474" s="2" t="s">
        <v>203</v>
      </c>
      <c r="G474" s="10">
        <v>75</v>
      </c>
      <c r="H474" s="6">
        <v>86</v>
      </c>
      <c r="I474" s="5" t="s">
        <v>203</v>
      </c>
      <c r="J474" s="5" t="s">
        <v>203</v>
      </c>
      <c r="K474" s="5" t="s">
        <v>203</v>
      </c>
      <c r="L474" s="5" t="s">
        <v>203</v>
      </c>
      <c r="M474" s="5" t="s">
        <v>203</v>
      </c>
      <c r="N474" s="5" t="s">
        <v>203</v>
      </c>
      <c r="O474" s="5" t="s">
        <v>203</v>
      </c>
      <c r="P474" s="5" t="s">
        <v>203</v>
      </c>
      <c r="Q474" s="5" t="s">
        <v>203</v>
      </c>
      <c r="R474" s="5" t="s">
        <v>203</v>
      </c>
      <c r="S474" s="5" t="s">
        <v>203</v>
      </c>
    </row>
    <row r="475" spans="1:19" x14ac:dyDescent="0.25">
      <c r="A475" s="1" t="s">
        <v>73</v>
      </c>
      <c r="B475" s="2" t="s">
        <v>218</v>
      </c>
      <c r="C475" s="7">
        <v>39147</v>
      </c>
      <c r="D475" s="7">
        <v>39148</v>
      </c>
      <c r="E475" s="2" t="s">
        <v>219</v>
      </c>
      <c r="F475" s="2" t="s">
        <v>203</v>
      </c>
      <c r="G475" s="2" t="s">
        <v>203</v>
      </c>
      <c r="H475" s="6" t="s">
        <v>203</v>
      </c>
      <c r="I475" s="5" t="s">
        <v>203</v>
      </c>
      <c r="J475" s="5">
        <v>136</v>
      </c>
      <c r="K475" s="5" t="s">
        <v>203</v>
      </c>
      <c r="L475" s="5" t="s">
        <v>203</v>
      </c>
      <c r="M475" s="5" t="s">
        <v>203</v>
      </c>
      <c r="N475" s="5" t="s">
        <v>203</v>
      </c>
      <c r="O475" s="5" t="s">
        <v>203</v>
      </c>
      <c r="P475" s="5" t="s">
        <v>203</v>
      </c>
      <c r="Q475" s="5" t="s">
        <v>203</v>
      </c>
      <c r="R475" s="5" t="s">
        <v>203</v>
      </c>
      <c r="S475" s="5" t="s">
        <v>203</v>
      </c>
    </row>
    <row r="476" spans="1:19" x14ac:dyDescent="0.25">
      <c r="A476" s="1" t="s">
        <v>70</v>
      </c>
      <c r="B476" s="2" t="s">
        <v>651</v>
      </c>
      <c r="C476" s="12">
        <v>39168</v>
      </c>
      <c r="D476" s="12">
        <v>39169</v>
      </c>
      <c r="E476" s="2" t="s">
        <v>29</v>
      </c>
      <c r="F476" s="2" t="s">
        <v>203</v>
      </c>
      <c r="G476" s="2" t="s">
        <v>203</v>
      </c>
      <c r="H476" s="20">
        <v>63</v>
      </c>
      <c r="I476" s="11" t="s">
        <v>203</v>
      </c>
      <c r="J476" s="11" t="s">
        <v>203</v>
      </c>
      <c r="K476" s="11" t="s">
        <v>203</v>
      </c>
      <c r="L476" s="11" t="s">
        <v>203</v>
      </c>
      <c r="M476" s="11" t="s">
        <v>203</v>
      </c>
      <c r="N476" s="11" t="s">
        <v>203</v>
      </c>
      <c r="O476" s="11" t="s">
        <v>203</v>
      </c>
      <c r="P476" s="11" t="s">
        <v>203</v>
      </c>
      <c r="Q476" s="11" t="s">
        <v>203</v>
      </c>
      <c r="R476" s="11" t="s">
        <v>203</v>
      </c>
      <c r="S476" s="11" t="s">
        <v>203</v>
      </c>
    </row>
    <row r="477" spans="1:19" x14ac:dyDescent="0.25">
      <c r="A477" s="1" t="s">
        <v>70</v>
      </c>
      <c r="B477" s="2" t="s">
        <v>651</v>
      </c>
      <c r="C477" s="12">
        <v>39168</v>
      </c>
      <c r="D477" s="12">
        <v>39169</v>
      </c>
      <c r="E477" s="2" t="s">
        <v>1455</v>
      </c>
      <c r="F477" s="2" t="s">
        <v>203</v>
      </c>
      <c r="G477" s="2" t="s">
        <v>203</v>
      </c>
      <c r="H477" s="20">
        <v>77</v>
      </c>
      <c r="I477" s="11" t="s">
        <v>203</v>
      </c>
      <c r="J477" s="11" t="s">
        <v>203</v>
      </c>
      <c r="K477" s="11" t="s">
        <v>203</v>
      </c>
      <c r="L477" s="11" t="s">
        <v>203</v>
      </c>
      <c r="M477" s="11" t="s">
        <v>203</v>
      </c>
      <c r="N477" s="11" t="s">
        <v>203</v>
      </c>
      <c r="O477" s="11" t="s">
        <v>203</v>
      </c>
      <c r="P477" s="11" t="s">
        <v>203</v>
      </c>
      <c r="Q477" s="11" t="s">
        <v>203</v>
      </c>
      <c r="R477" s="11" t="s">
        <v>203</v>
      </c>
      <c r="S477" s="11" t="s">
        <v>203</v>
      </c>
    </row>
    <row r="478" spans="1:19" x14ac:dyDescent="0.25">
      <c r="A478" s="1" t="s">
        <v>70</v>
      </c>
      <c r="B478" s="2" t="s">
        <v>651</v>
      </c>
      <c r="C478" s="12">
        <v>39168</v>
      </c>
      <c r="D478" s="12">
        <v>39169</v>
      </c>
      <c r="E478" s="2" t="s">
        <v>1457</v>
      </c>
      <c r="F478" s="2" t="s">
        <v>203</v>
      </c>
      <c r="G478" s="2" t="s">
        <v>203</v>
      </c>
      <c r="H478" s="20">
        <v>79</v>
      </c>
      <c r="I478" s="11" t="s">
        <v>203</v>
      </c>
      <c r="J478" s="11" t="s">
        <v>203</v>
      </c>
      <c r="K478" s="11" t="s">
        <v>203</v>
      </c>
      <c r="L478" s="11" t="s">
        <v>203</v>
      </c>
      <c r="M478" s="11" t="s">
        <v>203</v>
      </c>
      <c r="N478" s="11" t="s">
        <v>203</v>
      </c>
      <c r="O478" s="11" t="s">
        <v>203</v>
      </c>
      <c r="P478" s="11" t="s">
        <v>203</v>
      </c>
      <c r="Q478" s="11" t="s">
        <v>203</v>
      </c>
      <c r="R478" s="11" t="s">
        <v>203</v>
      </c>
      <c r="S478" s="11" t="s">
        <v>203</v>
      </c>
    </row>
    <row r="479" spans="1:19" x14ac:dyDescent="0.25">
      <c r="A479" s="1" t="s">
        <v>70</v>
      </c>
      <c r="B479" s="2" t="s">
        <v>651</v>
      </c>
      <c r="C479" s="12">
        <v>39168</v>
      </c>
      <c r="D479" s="12">
        <v>39169</v>
      </c>
      <c r="E479" s="2" t="s">
        <v>1456</v>
      </c>
      <c r="F479" s="2" t="s">
        <v>203</v>
      </c>
      <c r="G479" s="20">
        <v>84</v>
      </c>
      <c r="H479" s="6">
        <v>86</v>
      </c>
      <c r="I479" s="11" t="s">
        <v>203</v>
      </c>
      <c r="J479" s="11" t="s">
        <v>203</v>
      </c>
      <c r="K479" s="11" t="s">
        <v>203</v>
      </c>
      <c r="L479" s="11" t="s">
        <v>203</v>
      </c>
      <c r="M479" s="11" t="s">
        <v>203</v>
      </c>
      <c r="N479" s="11" t="s">
        <v>203</v>
      </c>
      <c r="O479" s="11" t="s">
        <v>203</v>
      </c>
      <c r="P479" s="11" t="s">
        <v>203</v>
      </c>
      <c r="Q479" s="11" t="s">
        <v>203</v>
      </c>
      <c r="R479" s="11" t="s">
        <v>203</v>
      </c>
      <c r="S479" s="11" t="s">
        <v>203</v>
      </c>
    </row>
    <row r="480" spans="1:19" x14ac:dyDescent="0.25">
      <c r="A480" s="1" t="s">
        <v>70</v>
      </c>
      <c r="B480" s="2" t="s">
        <v>651</v>
      </c>
      <c r="C480" s="12">
        <v>39168</v>
      </c>
      <c r="D480" s="12">
        <v>39169</v>
      </c>
      <c r="E480" s="2" t="s">
        <v>1458</v>
      </c>
      <c r="F480" s="2" t="s">
        <v>203</v>
      </c>
      <c r="G480" s="20">
        <v>86</v>
      </c>
      <c r="H480" s="6">
        <v>95</v>
      </c>
      <c r="I480" s="11" t="s">
        <v>203</v>
      </c>
      <c r="J480" s="11" t="s">
        <v>203</v>
      </c>
      <c r="K480" s="11" t="s">
        <v>203</v>
      </c>
      <c r="L480" s="11" t="s">
        <v>203</v>
      </c>
      <c r="M480" s="11" t="s">
        <v>203</v>
      </c>
      <c r="N480" s="11" t="s">
        <v>203</v>
      </c>
      <c r="O480" s="11" t="s">
        <v>203</v>
      </c>
      <c r="P480" s="11" t="s">
        <v>203</v>
      </c>
      <c r="Q480" s="11" t="s">
        <v>203</v>
      </c>
      <c r="R480" s="11" t="s">
        <v>203</v>
      </c>
      <c r="S480" s="11" t="s">
        <v>203</v>
      </c>
    </row>
    <row r="481" spans="1:19" x14ac:dyDescent="0.25">
      <c r="A481" s="1" t="s">
        <v>70</v>
      </c>
      <c r="B481" s="2" t="s">
        <v>651</v>
      </c>
      <c r="C481" s="12">
        <v>39168</v>
      </c>
      <c r="D481" s="12">
        <v>39169</v>
      </c>
      <c r="E481" s="2" t="s">
        <v>30</v>
      </c>
      <c r="F481" s="2" t="s">
        <v>203</v>
      </c>
      <c r="G481" s="6" t="s">
        <v>203</v>
      </c>
      <c r="H481" s="20">
        <v>94</v>
      </c>
      <c r="I481" s="11" t="s">
        <v>203</v>
      </c>
      <c r="J481" s="11" t="s">
        <v>203</v>
      </c>
      <c r="K481" s="11" t="s">
        <v>203</v>
      </c>
      <c r="L481" s="11" t="s">
        <v>203</v>
      </c>
      <c r="M481" s="11" t="s">
        <v>203</v>
      </c>
      <c r="N481" s="11" t="s">
        <v>203</v>
      </c>
      <c r="O481" s="11" t="s">
        <v>203</v>
      </c>
      <c r="P481" s="11" t="s">
        <v>203</v>
      </c>
      <c r="Q481" s="11" t="s">
        <v>203</v>
      </c>
      <c r="R481" s="11" t="s">
        <v>203</v>
      </c>
      <c r="S481" s="11" t="s">
        <v>203</v>
      </c>
    </row>
    <row r="482" spans="1:19" x14ac:dyDescent="0.25">
      <c r="A482" s="1" t="s">
        <v>70</v>
      </c>
      <c r="B482" s="2" t="s">
        <v>652</v>
      </c>
      <c r="C482" s="12">
        <v>39168</v>
      </c>
      <c r="D482" s="12">
        <v>39169</v>
      </c>
      <c r="E482" s="2" t="s">
        <v>31</v>
      </c>
      <c r="F482" s="2" t="s">
        <v>203</v>
      </c>
      <c r="G482" s="20">
        <v>69</v>
      </c>
      <c r="H482" s="6">
        <v>81</v>
      </c>
      <c r="I482" s="11" t="s">
        <v>203</v>
      </c>
      <c r="J482" s="11" t="s">
        <v>203</v>
      </c>
      <c r="K482" s="11" t="s">
        <v>203</v>
      </c>
      <c r="L482" s="11" t="s">
        <v>203</v>
      </c>
      <c r="M482" s="11" t="s">
        <v>203</v>
      </c>
      <c r="N482" s="11" t="s">
        <v>203</v>
      </c>
      <c r="O482" s="11" t="s">
        <v>203</v>
      </c>
      <c r="P482" s="11" t="s">
        <v>203</v>
      </c>
      <c r="Q482" s="11" t="s">
        <v>203</v>
      </c>
      <c r="R482" s="11" t="s">
        <v>203</v>
      </c>
      <c r="S482" s="11" t="s">
        <v>203</v>
      </c>
    </row>
    <row r="483" spans="1:19" x14ac:dyDescent="0.25">
      <c r="A483" s="1" t="s">
        <v>70</v>
      </c>
      <c r="B483" s="2" t="s">
        <v>652</v>
      </c>
      <c r="C483" s="12">
        <v>39168</v>
      </c>
      <c r="D483" s="12">
        <v>39169</v>
      </c>
      <c r="E483" s="2" t="s">
        <v>32</v>
      </c>
      <c r="F483" s="2" t="s">
        <v>203</v>
      </c>
      <c r="G483" s="6" t="s">
        <v>203</v>
      </c>
      <c r="H483" s="20">
        <v>73</v>
      </c>
      <c r="I483" s="11" t="s">
        <v>203</v>
      </c>
      <c r="J483" s="11" t="s">
        <v>203</v>
      </c>
      <c r="K483" s="11" t="s">
        <v>203</v>
      </c>
      <c r="L483" s="11" t="s">
        <v>203</v>
      </c>
      <c r="M483" s="11" t="s">
        <v>203</v>
      </c>
      <c r="N483" s="11" t="s">
        <v>203</v>
      </c>
      <c r="O483" s="11" t="s">
        <v>203</v>
      </c>
      <c r="P483" s="11" t="s">
        <v>203</v>
      </c>
      <c r="Q483" s="11" t="s">
        <v>203</v>
      </c>
      <c r="R483" s="11" t="s">
        <v>203</v>
      </c>
      <c r="S483" s="11" t="s">
        <v>203</v>
      </c>
    </row>
    <row r="484" spans="1:19" x14ac:dyDescent="0.25">
      <c r="A484" s="1" t="s">
        <v>70</v>
      </c>
      <c r="B484" s="2" t="s">
        <v>652</v>
      </c>
      <c r="C484" s="12">
        <v>39168</v>
      </c>
      <c r="D484" s="12">
        <v>39169</v>
      </c>
      <c r="E484" s="2" t="s">
        <v>33</v>
      </c>
      <c r="F484" s="2" t="s">
        <v>203</v>
      </c>
      <c r="G484" s="20">
        <v>77</v>
      </c>
      <c r="H484" s="6">
        <v>80</v>
      </c>
      <c r="I484" s="11" t="s">
        <v>203</v>
      </c>
      <c r="J484" s="11" t="s">
        <v>203</v>
      </c>
      <c r="K484" s="11" t="s">
        <v>203</v>
      </c>
      <c r="L484" s="11" t="s">
        <v>203</v>
      </c>
      <c r="M484" s="11" t="s">
        <v>203</v>
      </c>
      <c r="N484" s="11" t="s">
        <v>203</v>
      </c>
      <c r="O484" s="11" t="s">
        <v>203</v>
      </c>
      <c r="P484" s="11" t="s">
        <v>203</v>
      </c>
      <c r="Q484" s="11" t="s">
        <v>203</v>
      </c>
      <c r="R484" s="11" t="s">
        <v>203</v>
      </c>
      <c r="S484" s="11" t="s">
        <v>203</v>
      </c>
    </row>
    <row r="485" spans="1:19" x14ac:dyDescent="0.25">
      <c r="A485" s="1" t="s">
        <v>70</v>
      </c>
      <c r="B485" s="2" t="s">
        <v>652</v>
      </c>
      <c r="C485" s="12">
        <v>39168</v>
      </c>
      <c r="D485" s="12">
        <v>39169</v>
      </c>
      <c r="E485" s="2" t="s">
        <v>34</v>
      </c>
      <c r="F485" s="2" t="s">
        <v>203</v>
      </c>
      <c r="G485" s="6" t="s">
        <v>203</v>
      </c>
      <c r="H485" s="6">
        <v>79</v>
      </c>
      <c r="I485" s="11" t="s">
        <v>203</v>
      </c>
      <c r="J485" s="11" t="s">
        <v>203</v>
      </c>
      <c r="K485" s="11" t="s">
        <v>203</v>
      </c>
      <c r="L485" s="11" t="s">
        <v>203</v>
      </c>
      <c r="M485" s="11" t="s">
        <v>203</v>
      </c>
      <c r="N485" s="11" t="s">
        <v>203</v>
      </c>
      <c r="O485" s="11" t="s">
        <v>203</v>
      </c>
      <c r="P485" s="11" t="s">
        <v>203</v>
      </c>
      <c r="Q485" s="11" t="s">
        <v>203</v>
      </c>
      <c r="R485" s="11" t="s">
        <v>203</v>
      </c>
      <c r="S485" s="11" t="s">
        <v>203</v>
      </c>
    </row>
    <row r="486" spans="1:19" x14ac:dyDescent="0.25">
      <c r="A486" s="1" t="s">
        <v>70</v>
      </c>
      <c r="B486" s="2" t="s">
        <v>652</v>
      </c>
      <c r="C486" s="12">
        <v>39168</v>
      </c>
      <c r="D486" s="12">
        <v>39169</v>
      </c>
      <c r="E486" s="2" t="s">
        <v>1459</v>
      </c>
      <c r="F486" s="2" t="s">
        <v>203</v>
      </c>
      <c r="G486" s="6">
        <v>85</v>
      </c>
      <c r="H486" s="6">
        <v>92</v>
      </c>
      <c r="I486" s="11" t="s">
        <v>203</v>
      </c>
      <c r="J486" s="11" t="s">
        <v>203</v>
      </c>
      <c r="K486" s="11" t="s">
        <v>203</v>
      </c>
      <c r="L486" s="11" t="s">
        <v>203</v>
      </c>
      <c r="M486" s="11" t="s">
        <v>203</v>
      </c>
      <c r="N486" s="11" t="s">
        <v>203</v>
      </c>
      <c r="O486" s="11" t="s">
        <v>203</v>
      </c>
      <c r="P486" s="11" t="s">
        <v>203</v>
      </c>
      <c r="Q486" s="11" t="s">
        <v>203</v>
      </c>
      <c r="R486" s="11" t="s">
        <v>203</v>
      </c>
      <c r="S486" s="11" t="s">
        <v>203</v>
      </c>
    </row>
    <row r="487" spans="1:19" x14ac:dyDescent="0.25">
      <c r="A487" s="1" t="s">
        <v>70</v>
      </c>
      <c r="B487" s="2" t="s">
        <v>652</v>
      </c>
      <c r="C487" s="12">
        <v>39168</v>
      </c>
      <c r="D487" s="12">
        <v>39169</v>
      </c>
      <c r="E487" s="2" t="s">
        <v>35</v>
      </c>
      <c r="F487" s="2" t="s">
        <v>203</v>
      </c>
      <c r="G487" s="6" t="s">
        <v>203</v>
      </c>
      <c r="H487" s="6">
        <v>86</v>
      </c>
      <c r="I487" s="11" t="s">
        <v>203</v>
      </c>
      <c r="J487" s="11" t="s">
        <v>203</v>
      </c>
      <c r="K487" s="11" t="s">
        <v>203</v>
      </c>
      <c r="L487" s="11" t="s">
        <v>203</v>
      </c>
      <c r="M487" s="11" t="s">
        <v>203</v>
      </c>
      <c r="N487" s="11" t="s">
        <v>203</v>
      </c>
      <c r="O487" s="11" t="s">
        <v>203</v>
      </c>
      <c r="P487" s="11" t="s">
        <v>203</v>
      </c>
      <c r="Q487" s="11" t="s">
        <v>203</v>
      </c>
      <c r="R487" s="11" t="s">
        <v>203</v>
      </c>
      <c r="S487" s="11" t="s">
        <v>203</v>
      </c>
    </row>
    <row r="488" spans="1:19" x14ac:dyDescent="0.25">
      <c r="A488" s="1" t="s">
        <v>70</v>
      </c>
      <c r="B488" s="2" t="s">
        <v>652</v>
      </c>
      <c r="C488" s="12">
        <v>39168</v>
      </c>
      <c r="D488" s="12">
        <v>39169</v>
      </c>
      <c r="E488" s="2" t="s">
        <v>1454</v>
      </c>
      <c r="F488" s="2" t="s">
        <v>203</v>
      </c>
      <c r="G488" s="6" t="s">
        <v>203</v>
      </c>
      <c r="H488" s="6">
        <v>96</v>
      </c>
      <c r="I488" s="11" t="s">
        <v>203</v>
      </c>
      <c r="J488" s="11" t="s">
        <v>203</v>
      </c>
      <c r="K488" s="11" t="s">
        <v>203</v>
      </c>
      <c r="L488" s="11" t="s">
        <v>203</v>
      </c>
      <c r="M488" s="11" t="s">
        <v>203</v>
      </c>
      <c r="N488" s="11" t="s">
        <v>203</v>
      </c>
      <c r="O488" s="11" t="s">
        <v>203</v>
      </c>
      <c r="P488" s="11" t="s">
        <v>203</v>
      </c>
      <c r="Q488" s="11" t="s">
        <v>203</v>
      </c>
      <c r="R488" s="11" t="s">
        <v>203</v>
      </c>
      <c r="S488" s="11" t="s">
        <v>203</v>
      </c>
    </row>
    <row r="489" spans="1:19" x14ac:dyDescent="0.25">
      <c r="A489" s="1" t="s">
        <v>70</v>
      </c>
      <c r="B489" s="2" t="s">
        <v>653</v>
      </c>
      <c r="C489" s="12">
        <v>39168</v>
      </c>
      <c r="D489" s="12">
        <v>39169</v>
      </c>
      <c r="E489" s="2" t="s">
        <v>36</v>
      </c>
      <c r="F489" s="2" t="s">
        <v>203</v>
      </c>
      <c r="G489" s="6">
        <v>72</v>
      </c>
      <c r="H489" s="6">
        <v>81</v>
      </c>
      <c r="I489" s="11" t="s">
        <v>203</v>
      </c>
      <c r="J489" s="11" t="s">
        <v>203</v>
      </c>
      <c r="K489" s="11" t="s">
        <v>203</v>
      </c>
      <c r="L489" s="11" t="s">
        <v>203</v>
      </c>
      <c r="M489" s="11" t="s">
        <v>203</v>
      </c>
      <c r="N489" s="11" t="s">
        <v>203</v>
      </c>
      <c r="O489" s="11" t="s">
        <v>203</v>
      </c>
      <c r="P489" s="11" t="s">
        <v>203</v>
      </c>
      <c r="Q489" s="11" t="s">
        <v>203</v>
      </c>
      <c r="R489" s="11" t="s">
        <v>203</v>
      </c>
      <c r="S489" s="11" t="s">
        <v>203</v>
      </c>
    </row>
    <row r="490" spans="1:19" x14ac:dyDescent="0.25">
      <c r="A490" s="1" t="s">
        <v>70</v>
      </c>
      <c r="B490" s="2" t="s">
        <v>653</v>
      </c>
      <c r="C490" s="12">
        <v>39168</v>
      </c>
      <c r="D490" s="12">
        <v>39169</v>
      </c>
      <c r="E490" s="2" t="s">
        <v>37</v>
      </c>
      <c r="F490" s="2" t="s">
        <v>203</v>
      </c>
      <c r="G490" s="6">
        <v>80</v>
      </c>
      <c r="H490" s="6">
        <v>83</v>
      </c>
      <c r="I490" s="11" t="s">
        <v>203</v>
      </c>
      <c r="J490" s="11" t="s">
        <v>203</v>
      </c>
      <c r="K490" s="11" t="s">
        <v>203</v>
      </c>
      <c r="L490" s="11" t="s">
        <v>203</v>
      </c>
      <c r="M490" s="11" t="s">
        <v>203</v>
      </c>
      <c r="N490" s="11" t="s">
        <v>203</v>
      </c>
      <c r="O490" s="11" t="s">
        <v>203</v>
      </c>
      <c r="P490" s="11" t="s">
        <v>203</v>
      </c>
      <c r="Q490" s="11" t="s">
        <v>203</v>
      </c>
      <c r="R490" s="11" t="s">
        <v>203</v>
      </c>
      <c r="S490" s="11" t="s">
        <v>203</v>
      </c>
    </row>
    <row r="491" spans="1:19" x14ac:dyDescent="0.25">
      <c r="A491" s="1" t="s">
        <v>70</v>
      </c>
      <c r="B491" s="2" t="s">
        <v>653</v>
      </c>
      <c r="C491" s="12">
        <v>39168</v>
      </c>
      <c r="D491" s="12">
        <v>39169</v>
      </c>
      <c r="E491" s="2" t="s">
        <v>38</v>
      </c>
      <c r="F491" s="2" t="s">
        <v>203</v>
      </c>
      <c r="G491" s="6" t="s">
        <v>203</v>
      </c>
      <c r="H491" s="20">
        <v>83</v>
      </c>
      <c r="I491" s="11" t="s">
        <v>203</v>
      </c>
      <c r="J491" s="11" t="s">
        <v>203</v>
      </c>
      <c r="K491" s="11" t="s">
        <v>203</v>
      </c>
      <c r="L491" s="11" t="s">
        <v>203</v>
      </c>
      <c r="M491" s="11" t="s">
        <v>203</v>
      </c>
      <c r="N491" s="11" t="s">
        <v>203</v>
      </c>
      <c r="O491" s="11" t="s">
        <v>203</v>
      </c>
      <c r="P491" s="11" t="s">
        <v>203</v>
      </c>
      <c r="Q491" s="11" t="s">
        <v>203</v>
      </c>
      <c r="R491" s="11" t="s">
        <v>203</v>
      </c>
      <c r="S491" s="11" t="s">
        <v>203</v>
      </c>
    </row>
    <row r="492" spans="1:19" x14ac:dyDescent="0.25">
      <c r="A492" s="1" t="s">
        <v>70</v>
      </c>
      <c r="B492" s="2" t="s">
        <v>653</v>
      </c>
      <c r="C492" s="12">
        <v>39168</v>
      </c>
      <c r="D492" s="12">
        <v>39169</v>
      </c>
      <c r="E492" s="2" t="s">
        <v>1460</v>
      </c>
      <c r="F492" s="2" t="s">
        <v>203</v>
      </c>
      <c r="G492" s="6" t="s">
        <v>203</v>
      </c>
      <c r="H492" s="20">
        <v>93</v>
      </c>
      <c r="I492" s="11" t="s">
        <v>203</v>
      </c>
      <c r="J492" s="11" t="s">
        <v>203</v>
      </c>
      <c r="K492" s="11" t="s">
        <v>203</v>
      </c>
      <c r="L492" s="11" t="s">
        <v>203</v>
      </c>
      <c r="M492" s="11" t="s">
        <v>203</v>
      </c>
      <c r="N492" s="11" t="s">
        <v>203</v>
      </c>
      <c r="O492" s="11" t="s">
        <v>203</v>
      </c>
      <c r="P492" s="11" t="s">
        <v>203</v>
      </c>
      <c r="Q492" s="11" t="s">
        <v>203</v>
      </c>
      <c r="R492" s="11" t="s">
        <v>203</v>
      </c>
      <c r="S492" s="11" t="s">
        <v>203</v>
      </c>
    </row>
    <row r="493" spans="1:19" x14ac:dyDescent="0.25">
      <c r="A493" s="1" t="s">
        <v>70</v>
      </c>
      <c r="B493" s="2" t="s">
        <v>653</v>
      </c>
      <c r="C493" s="12">
        <v>39168</v>
      </c>
      <c r="D493" s="12">
        <v>39169</v>
      </c>
      <c r="E493" s="2" t="s">
        <v>39</v>
      </c>
      <c r="F493" s="2" t="s">
        <v>203</v>
      </c>
      <c r="G493" s="6" t="s">
        <v>203</v>
      </c>
      <c r="H493" s="20">
        <v>97</v>
      </c>
      <c r="I493" s="11" t="s">
        <v>203</v>
      </c>
      <c r="J493" s="11" t="s">
        <v>203</v>
      </c>
      <c r="K493" s="11" t="s">
        <v>203</v>
      </c>
      <c r="L493" s="11" t="s">
        <v>203</v>
      </c>
      <c r="M493" s="11" t="s">
        <v>203</v>
      </c>
      <c r="N493" s="11" t="s">
        <v>203</v>
      </c>
      <c r="O493" s="11" t="s">
        <v>203</v>
      </c>
      <c r="P493" s="11" t="s">
        <v>203</v>
      </c>
      <c r="Q493" s="11" t="s">
        <v>203</v>
      </c>
      <c r="R493" s="11" t="s">
        <v>203</v>
      </c>
      <c r="S493" s="11" t="s">
        <v>203</v>
      </c>
    </row>
    <row r="494" spans="1:19" x14ac:dyDescent="0.25">
      <c r="A494" s="1" t="s">
        <v>70</v>
      </c>
      <c r="B494" s="2" t="s">
        <v>653</v>
      </c>
      <c r="C494" s="12">
        <v>39168</v>
      </c>
      <c r="D494" s="12">
        <v>39169</v>
      </c>
      <c r="E494" s="2" t="s">
        <v>1461</v>
      </c>
      <c r="F494" s="2" t="s">
        <v>203</v>
      </c>
      <c r="G494" s="6" t="s">
        <v>203</v>
      </c>
      <c r="H494" s="20">
        <v>110</v>
      </c>
      <c r="I494" s="11" t="s">
        <v>203</v>
      </c>
      <c r="J494" s="11" t="s">
        <v>203</v>
      </c>
      <c r="K494" s="11" t="s">
        <v>203</v>
      </c>
      <c r="L494" s="11" t="s">
        <v>203</v>
      </c>
      <c r="M494" s="11" t="s">
        <v>203</v>
      </c>
      <c r="N494" s="11" t="s">
        <v>203</v>
      </c>
      <c r="O494" s="11" t="s">
        <v>203</v>
      </c>
      <c r="P494" s="11" t="s">
        <v>203</v>
      </c>
      <c r="Q494" s="11" t="s">
        <v>203</v>
      </c>
      <c r="R494" s="11" t="s">
        <v>203</v>
      </c>
      <c r="S494" s="11" t="s">
        <v>203</v>
      </c>
    </row>
    <row r="495" spans="1:19" x14ac:dyDescent="0.25">
      <c r="A495" s="5" t="s">
        <v>205</v>
      </c>
      <c r="B495" s="2" t="s">
        <v>1037</v>
      </c>
      <c r="C495" s="12">
        <v>39344</v>
      </c>
      <c r="D495" s="12">
        <v>39345</v>
      </c>
      <c r="E495" s="2" t="s">
        <v>1089</v>
      </c>
      <c r="F495" s="2" t="s">
        <v>203</v>
      </c>
      <c r="G495" s="6">
        <v>88</v>
      </c>
      <c r="H495" s="6">
        <v>90.2</v>
      </c>
      <c r="I495" s="5" t="s">
        <v>203</v>
      </c>
      <c r="J495" s="5" t="s">
        <v>203</v>
      </c>
      <c r="K495" s="5" t="s">
        <v>203</v>
      </c>
      <c r="L495" s="5" t="s">
        <v>203</v>
      </c>
      <c r="M495" s="5" t="s">
        <v>203</v>
      </c>
      <c r="N495" s="5" t="s">
        <v>203</v>
      </c>
      <c r="O495" s="5" t="s">
        <v>203</v>
      </c>
      <c r="P495" s="5" t="s">
        <v>203</v>
      </c>
      <c r="Q495" s="5" t="s">
        <v>203</v>
      </c>
      <c r="R495" s="5" t="s">
        <v>203</v>
      </c>
      <c r="S495" s="5" t="s">
        <v>203</v>
      </c>
    </row>
    <row r="496" spans="1:19" x14ac:dyDescent="0.25">
      <c r="A496" s="5" t="s">
        <v>205</v>
      </c>
      <c r="B496" s="2" t="s">
        <v>1038</v>
      </c>
      <c r="C496" s="12">
        <v>39344</v>
      </c>
      <c r="D496" s="12">
        <v>39345</v>
      </c>
      <c r="E496" s="2" t="s">
        <v>1089</v>
      </c>
      <c r="F496" s="2" t="s">
        <v>203</v>
      </c>
      <c r="G496" s="2" t="s">
        <v>203</v>
      </c>
      <c r="H496" s="6">
        <v>85.8</v>
      </c>
      <c r="I496" s="5" t="s">
        <v>203</v>
      </c>
      <c r="J496" s="5" t="s">
        <v>203</v>
      </c>
      <c r="K496" s="5" t="s">
        <v>203</v>
      </c>
      <c r="L496" s="5" t="s">
        <v>203</v>
      </c>
      <c r="M496" s="5" t="s">
        <v>203</v>
      </c>
      <c r="N496" s="5" t="s">
        <v>203</v>
      </c>
      <c r="O496" s="5" t="s">
        <v>203</v>
      </c>
      <c r="P496" s="5" t="s">
        <v>203</v>
      </c>
      <c r="Q496" s="5" t="s">
        <v>203</v>
      </c>
      <c r="R496" s="5" t="s">
        <v>203</v>
      </c>
      <c r="S496" s="5" t="s">
        <v>203</v>
      </c>
    </row>
    <row r="497" spans="1:19" x14ac:dyDescent="0.25">
      <c r="A497" s="5" t="s">
        <v>205</v>
      </c>
      <c r="B497" s="2" t="s">
        <v>1039</v>
      </c>
      <c r="C497" s="12">
        <v>39344</v>
      </c>
      <c r="D497" s="12">
        <v>39345</v>
      </c>
      <c r="E497" s="2" t="s">
        <v>1089</v>
      </c>
      <c r="F497" s="2" t="s">
        <v>203</v>
      </c>
      <c r="G497" s="2" t="s">
        <v>203</v>
      </c>
      <c r="H497" s="6">
        <v>91.1</v>
      </c>
      <c r="I497" s="5" t="s">
        <v>203</v>
      </c>
      <c r="J497" s="5" t="s">
        <v>203</v>
      </c>
      <c r="K497" s="5" t="s">
        <v>203</v>
      </c>
      <c r="L497" s="5" t="s">
        <v>203</v>
      </c>
      <c r="M497" s="5" t="s">
        <v>203</v>
      </c>
      <c r="N497" s="5" t="s">
        <v>203</v>
      </c>
      <c r="O497" s="5" t="s">
        <v>203</v>
      </c>
      <c r="P497" s="5" t="s">
        <v>203</v>
      </c>
      <c r="Q497" s="5" t="s">
        <v>203</v>
      </c>
      <c r="R497" s="5" t="s">
        <v>203</v>
      </c>
      <c r="S497" s="5" t="s">
        <v>203</v>
      </c>
    </row>
    <row r="498" spans="1:19" x14ac:dyDescent="0.25">
      <c r="A498" s="5" t="s">
        <v>205</v>
      </c>
      <c r="B498" s="2" t="s">
        <v>1040</v>
      </c>
      <c r="C498" s="12">
        <v>39344</v>
      </c>
      <c r="D498" s="12">
        <v>39345</v>
      </c>
      <c r="E498" s="2" t="s">
        <v>1089</v>
      </c>
      <c r="F498" s="2" t="s">
        <v>203</v>
      </c>
      <c r="G498" s="6">
        <v>83.4</v>
      </c>
      <c r="H498" s="6">
        <v>84.9</v>
      </c>
      <c r="I498" s="5" t="s">
        <v>203</v>
      </c>
      <c r="J498" s="5" t="s">
        <v>203</v>
      </c>
      <c r="K498" s="5" t="s">
        <v>203</v>
      </c>
      <c r="L498" s="5" t="s">
        <v>203</v>
      </c>
      <c r="M498" s="5" t="s">
        <v>203</v>
      </c>
      <c r="N498" s="5" t="s">
        <v>203</v>
      </c>
      <c r="O498" s="5" t="s">
        <v>203</v>
      </c>
      <c r="P498" s="5" t="s">
        <v>203</v>
      </c>
      <c r="Q498" s="5" t="s">
        <v>203</v>
      </c>
      <c r="R498" s="5" t="s">
        <v>203</v>
      </c>
      <c r="S498" s="5" t="s">
        <v>203</v>
      </c>
    </row>
    <row r="499" spans="1:19" x14ac:dyDescent="0.25">
      <c r="A499" s="5" t="s">
        <v>205</v>
      </c>
      <c r="B499" s="2" t="s">
        <v>1041</v>
      </c>
      <c r="C499" s="12">
        <v>39344</v>
      </c>
      <c r="D499" s="12">
        <v>39345</v>
      </c>
      <c r="E499" s="2" t="s">
        <v>1089</v>
      </c>
      <c r="F499" s="2" t="s">
        <v>203</v>
      </c>
      <c r="G499" s="2" t="s">
        <v>203</v>
      </c>
      <c r="H499" s="6">
        <v>83.5</v>
      </c>
      <c r="I499" s="5" t="s">
        <v>203</v>
      </c>
      <c r="J499" s="5" t="s">
        <v>203</v>
      </c>
      <c r="K499" s="5" t="s">
        <v>203</v>
      </c>
      <c r="L499" s="5" t="s">
        <v>203</v>
      </c>
      <c r="M499" s="5" t="s">
        <v>203</v>
      </c>
      <c r="N499" s="5" t="s">
        <v>203</v>
      </c>
      <c r="O499" s="5" t="s">
        <v>203</v>
      </c>
      <c r="P499" s="5" t="s">
        <v>203</v>
      </c>
      <c r="Q499" s="5" t="s">
        <v>203</v>
      </c>
      <c r="R499" s="5" t="s">
        <v>203</v>
      </c>
      <c r="S499" s="5" t="s">
        <v>203</v>
      </c>
    </row>
    <row r="500" spans="1:19" x14ac:dyDescent="0.25">
      <c r="A500" s="5" t="s">
        <v>205</v>
      </c>
      <c r="B500" s="2" t="s">
        <v>1042</v>
      </c>
      <c r="C500" s="12">
        <v>39344</v>
      </c>
      <c r="D500" s="12">
        <v>39345</v>
      </c>
      <c r="E500" s="2" t="s">
        <v>1089</v>
      </c>
      <c r="F500" s="2" t="s">
        <v>203</v>
      </c>
      <c r="G500" s="2" t="s">
        <v>203</v>
      </c>
      <c r="H500" s="6">
        <v>93.4</v>
      </c>
      <c r="I500" s="5" t="s">
        <v>203</v>
      </c>
      <c r="J500" s="5" t="s">
        <v>203</v>
      </c>
      <c r="K500" s="5" t="s">
        <v>203</v>
      </c>
      <c r="L500" s="5" t="s">
        <v>203</v>
      </c>
      <c r="M500" s="5" t="s">
        <v>203</v>
      </c>
      <c r="N500" s="5" t="s">
        <v>203</v>
      </c>
      <c r="O500" s="5" t="s">
        <v>203</v>
      </c>
      <c r="P500" s="5" t="s">
        <v>203</v>
      </c>
      <c r="Q500" s="5" t="s">
        <v>203</v>
      </c>
      <c r="R500" s="5" t="s">
        <v>203</v>
      </c>
      <c r="S500" s="5" t="s">
        <v>203</v>
      </c>
    </row>
    <row r="501" spans="1:19" x14ac:dyDescent="0.25">
      <c r="A501" s="5" t="s">
        <v>205</v>
      </c>
      <c r="B501" s="2" t="s">
        <v>1043</v>
      </c>
      <c r="C501" s="12">
        <v>39344</v>
      </c>
      <c r="D501" s="12">
        <v>39345</v>
      </c>
      <c r="E501" s="2" t="s">
        <v>1089</v>
      </c>
      <c r="F501" s="2" t="s">
        <v>203</v>
      </c>
      <c r="G501" s="2" t="s">
        <v>203</v>
      </c>
      <c r="H501" s="6">
        <v>90.8</v>
      </c>
      <c r="I501" s="5" t="s">
        <v>203</v>
      </c>
      <c r="J501" s="5" t="s">
        <v>203</v>
      </c>
      <c r="K501" s="5" t="s">
        <v>203</v>
      </c>
      <c r="L501" s="5" t="s">
        <v>203</v>
      </c>
      <c r="M501" s="5" t="s">
        <v>203</v>
      </c>
      <c r="N501" s="5" t="s">
        <v>203</v>
      </c>
      <c r="O501" s="5" t="s">
        <v>203</v>
      </c>
      <c r="P501" s="5" t="s">
        <v>203</v>
      </c>
      <c r="Q501" s="5" t="s">
        <v>203</v>
      </c>
      <c r="R501" s="5" t="s">
        <v>203</v>
      </c>
      <c r="S501" s="5" t="s">
        <v>203</v>
      </c>
    </row>
    <row r="502" spans="1:19" x14ac:dyDescent="0.25">
      <c r="A502" s="5" t="s">
        <v>205</v>
      </c>
      <c r="B502" s="2" t="s">
        <v>1054</v>
      </c>
      <c r="C502" s="12">
        <v>39344</v>
      </c>
      <c r="D502" s="12">
        <v>39345</v>
      </c>
      <c r="E502" s="2" t="s">
        <v>1089</v>
      </c>
      <c r="F502" s="2" t="s">
        <v>203</v>
      </c>
      <c r="G502" s="6">
        <v>85.1</v>
      </c>
      <c r="H502" s="6">
        <v>89</v>
      </c>
      <c r="I502" s="5" t="s">
        <v>203</v>
      </c>
      <c r="J502" s="5" t="s">
        <v>203</v>
      </c>
      <c r="K502" s="5" t="s">
        <v>203</v>
      </c>
      <c r="L502" s="5" t="s">
        <v>203</v>
      </c>
      <c r="M502" s="5" t="s">
        <v>203</v>
      </c>
      <c r="N502" s="5" t="s">
        <v>203</v>
      </c>
      <c r="O502" s="5" t="s">
        <v>203</v>
      </c>
      <c r="P502" s="5" t="s">
        <v>203</v>
      </c>
      <c r="Q502" s="5" t="s">
        <v>203</v>
      </c>
      <c r="R502" s="5" t="s">
        <v>203</v>
      </c>
      <c r="S502" s="5" t="s">
        <v>203</v>
      </c>
    </row>
    <row r="503" spans="1:19" x14ac:dyDescent="0.25">
      <c r="A503" s="5" t="s">
        <v>205</v>
      </c>
      <c r="B503" s="2" t="s">
        <v>1044</v>
      </c>
      <c r="C503" s="12">
        <v>39344</v>
      </c>
      <c r="D503" s="12">
        <v>39345</v>
      </c>
      <c r="E503" s="2" t="s">
        <v>1089</v>
      </c>
      <c r="F503" s="2" t="s">
        <v>203</v>
      </c>
      <c r="G503" s="6">
        <v>83.9</v>
      </c>
      <c r="H503" s="6">
        <v>84.6</v>
      </c>
      <c r="I503" s="5" t="s">
        <v>203</v>
      </c>
      <c r="J503" s="5" t="s">
        <v>203</v>
      </c>
      <c r="K503" s="5" t="s">
        <v>203</v>
      </c>
      <c r="L503" s="5" t="s">
        <v>203</v>
      </c>
      <c r="M503" s="5" t="s">
        <v>203</v>
      </c>
      <c r="N503" s="5" t="s">
        <v>203</v>
      </c>
      <c r="O503" s="5" t="s">
        <v>203</v>
      </c>
      <c r="P503" s="5" t="s">
        <v>203</v>
      </c>
      <c r="Q503" s="5" t="s">
        <v>203</v>
      </c>
      <c r="R503" s="5" t="s">
        <v>203</v>
      </c>
      <c r="S503" s="5" t="s">
        <v>203</v>
      </c>
    </row>
    <row r="504" spans="1:19" x14ac:dyDescent="0.25">
      <c r="A504" s="5" t="s">
        <v>205</v>
      </c>
      <c r="B504" s="2" t="s">
        <v>1045</v>
      </c>
      <c r="C504" s="12">
        <v>39344</v>
      </c>
      <c r="D504" s="12">
        <v>39345</v>
      </c>
      <c r="E504" s="2" t="s">
        <v>1089</v>
      </c>
      <c r="F504" s="2" t="s">
        <v>203</v>
      </c>
      <c r="G504" s="2" t="s">
        <v>203</v>
      </c>
      <c r="H504" s="6">
        <v>85.2</v>
      </c>
      <c r="I504" s="5" t="s">
        <v>203</v>
      </c>
      <c r="J504" s="5" t="s">
        <v>203</v>
      </c>
      <c r="K504" s="5" t="s">
        <v>203</v>
      </c>
      <c r="L504" s="5" t="s">
        <v>203</v>
      </c>
      <c r="M504" s="5" t="s">
        <v>203</v>
      </c>
      <c r="N504" s="5" t="s">
        <v>203</v>
      </c>
      <c r="O504" s="5" t="s">
        <v>203</v>
      </c>
      <c r="P504" s="5" t="s">
        <v>203</v>
      </c>
      <c r="Q504" s="5" t="s">
        <v>203</v>
      </c>
      <c r="R504" s="5" t="s">
        <v>203</v>
      </c>
      <c r="S504" s="5" t="s">
        <v>203</v>
      </c>
    </row>
    <row r="505" spans="1:19" x14ac:dyDescent="0.25">
      <c r="A505" s="5" t="s">
        <v>205</v>
      </c>
      <c r="B505" s="2" t="s">
        <v>1046</v>
      </c>
      <c r="C505" s="12">
        <v>39344</v>
      </c>
      <c r="D505" s="12">
        <v>39345</v>
      </c>
      <c r="E505" s="2" t="s">
        <v>1089</v>
      </c>
      <c r="F505" s="2" t="s">
        <v>203</v>
      </c>
      <c r="G505" s="2" t="s">
        <v>203</v>
      </c>
      <c r="H505" s="6">
        <v>83.1</v>
      </c>
      <c r="I505" s="5" t="s">
        <v>203</v>
      </c>
      <c r="J505" s="5" t="s">
        <v>203</v>
      </c>
      <c r="K505" s="5" t="s">
        <v>203</v>
      </c>
      <c r="L505" s="5" t="s">
        <v>203</v>
      </c>
      <c r="M505" s="5" t="s">
        <v>203</v>
      </c>
      <c r="N505" s="5" t="s">
        <v>203</v>
      </c>
      <c r="O505" s="5" t="s">
        <v>203</v>
      </c>
      <c r="P505" s="5" t="s">
        <v>203</v>
      </c>
      <c r="Q505" s="5" t="s">
        <v>203</v>
      </c>
      <c r="R505" s="5" t="s">
        <v>203</v>
      </c>
      <c r="S505" s="5" t="s">
        <v>203</v>
      </c>
    </row>
    <row r="506" spans="1:19" x14ac:dyDescent="0.25">
      <c r="A506" s="5" t="s">
        <v>205</v>
      </c>
      <c r="B506" s="2" t="s">
        <v>1047</v>
      </c>
      <c r="C506" s="12">
        <v>39344</v>
      </c>
      <c r="D506" s="12">
        <v>39345</v>
      </c>
      <c r="E506" s="2" t="s">
        <v>1089</v>
      </c>
      <c r="F506" s="2" t="s">
        <v>203</v>
      </c>
      <c r="G506" s="2" t="s">
        <v>203</v>
      </c>
      <c r="H506" s="6">
        <v>90.2</v>
      </c>
      <c r="I506" s="5" t="s">
        <v>203</v>
      </c>
      <c r="J506" s="5" t="s">
        <v>203</v>
      </c>
      <c r="K506" s="5" t="s">
        <v>203</v>
      </c>
      <c r="L506" s="5" t="s">
        <v>203</v>
      </c>
      <c r="M506" s="5" t="s">
        <v>203</v>
      </c>
      <c r="N506" s="5" t="s">
        <v>203</v>
      </c>
      <c r="O506" s="5" t="s">
        <v>203</v>
      </c>
      <c r="P506" s="5" t="s">
        <v>203</v>
      </c>
      <c r="Q506" s="5" t="s">
        <v>203</v>
      </c>
      <c r="R506" s="5" t="s">
        <v>203</v>
      </c>
      <c r="S506" s="5" t="s">
        <v>203</v>
      </c>
    </row>
    <row r="507" spans="1:19" x14ac:dyDescent="0.25">
      <c r="A507" s="5" t="s">
        <v>205</v>
      </c>
      <c r="B507" s="2" t="s">
        <v>1048</v>
      </c>
      <c r="C507" s="12">
        <v>39344</v>
      </c>
      <c r="D507" s="12">
        <v>39345</v>
      </c>
      <c r="E507" s="2" t="s">
        <v>1089</v>
      </c>
      <c r="F507" s="2" t="s">
        <v>203</v>
      </c>
      <c r="G507" s="2" t="s">
        <v>203</v>
      </c>
      <c r="H507" s="6">
        <v>85.8</v>
      </c>
      <c r="I507" s="5" t="s">
        <v>203</v>
      </c>
      <c r="J507" s="5" t="s">
        <v>203</v>
      </c>
      <c r="K507" s="5" t="s">
        <v>203</v>
      </c>
      <c r="L507" s="5" t="s">
        <v>203</v>
      </c>
      <c r="M507" s="5" t="s">
        <v>203</v>
      </c>
      <c r="N507" s="5" t="s">
        <v>203</v>
      </c>
      <c r="O507" s="5" t="s">
        <v>203</v>
      </c>
      <c r="P507" s="5" t="s">
        <v>203</v>
      </c>
      <c r="Q507" s="5" t="s">
        <v>203</v>
      </c>
      <c r="R507" s="5" t="s">
        <v>203</v>
      </c>
      <c r="S507" s="5" t="s">
        <v>203</v>
      </c>
    </row>
    <row r="508" spans="1:19" x14ac:dyDescent="0.25">
      <c r="A508" s="5" t="s">
        <v>205</v>
      </c>
      <c r="B508" s="2" t="s">
        <v>1049</v>
      </c>
      <c r="C508" s="12">
        <v>39344</v>
      </c>
      <c r="D508" s="12">
        <v>39345</v>
      </c>
      <c r="E508" s="2" t="s">
        <v>1089</v>
      </c>
      <c r="F508" s="2" t="s">
        <v>203</v>
      </c>
      <c r="G508" s="2">
        <v>87.9</v>
      </c>
      <c r="H508" s="6">
        <v>88.8</v>
      </c>
      <c r="I508" s="5" t="s">
        <v>203</v>
      </c>
      <c r="J508" s="5" t="s">
        <v>203</v>
      </c>
      <c r="K508" s="5" t="s">
        <v>203</v>
      </c>
      <c r="L508" s="5" t="s">
        <v>203</v>
      </c>
      <c r="M508" s="5" t="s">
        <v>203</v>
      </c>
      <c r="N508" s="5" t="s">
        <v>203</v>
      </c>
      <c r="O508" s="5" t="s">
        <v>203</v>
      </c>
      <c r="P508" s="5" t="s">
        <v>203</v>
      </c>
      <c r="Q508" s="5" t="s">
        <v>203</v>
      </c>
      <c r="R508" s="5" t="s">
        <v>203</v>
      </c>
      <c r="S508" s="5" t="s">
        <v>203</v>
      </c>
    </row>
    <row r="509" spans="1:19" x14ac:dyDescent="0.25">
      <c r="A509" s="5" t="s">
        <v>205</v>
      </c>
      <c r="B509" s="2" t="s">
        <v>1050</v>
      </c>
      <c r="C509" s="12">
        <v>39344</v>
      </c>
      <c r="D509" s="12">
        <v>39345</v>
      </c>
      <c r="E509" s="2" t="s">
        <v>1089</v>
      </c>
      <c r="F509" s="2" t="s">
        <v>203</v>
      </c>
      <c r="G509" s="2" t="s">
        <v>203</v>
      </c>
      <c r="H509" s="6">
        <v>81</v>
      </c>
      <c r="I509" s="5" t="s">
        <v>203</v>
      </c>
      <c r="J509" s="5" t="s">
        <v>203</v>
      </c>
      <c r="K509" s="5" t="s">
        <v>203</v>
      </c>
      <c r="L509" s="5" t="s">
        <v>203</v>
      </c>
      <c r="M509" s="5" t="s">
        <v>203</v>
      </c>
      <c r="N509" s="5" t="s">
        <v>203</v>
      </c>
      <c r="O509" s="5" t="s">
        <v>203</v>
      </c>
      <c r="P509" s="5" t="s">
        <v>203</v>
      </c>
      <c r="Q509" s="5" t="s">
        <v>203</v>
      </c>
      <c r="R509" s="5" t="s">
        <v>203</v>
      </c>
      <c r="S509" s="5" t="s">
        <v>203</v>
      </c>
    </row>
    <row r="510" spans="1:19" x14ac:dyDescent="0.25">
      <c r="A510" s="5" t="s">
        <v>205</v>
      </c>
      <c r="B510" s="2" t="s">
        <v>1051</v>
      </c>
      <c r="C510" s="12">
        <v>39344</v>
      </c>
      <c r="D510" s="12">
        <v>39345</v>
      </c>
      <c r="E510" s="2" t="s">
        <v>1089</v>
      </c>
      <c r="F510" s="2" t="s">
        <v>203</v>
      </c>
      <c r="G510" s="2" t="s">
        <v>203</v>
      </c>
      <c r="H510" s="6">
        <v>84.2</v>
      </c>
      <c r="I510" s="5" t="s">
        <v>203</v>
      </c>
      <c r="J510" s="5" t="s">
        <v>203</v>
      </c>
      <c r="K510" s="5" t="s">
        <v>203</v>
      </c>
      <c r="L510" s="5" t="s">
        <v>203</v>
      </c>
      <c r="M510" s="5" t="s">
        <v>203</v>
      </c>
      <c r="N510" s="5" t="s">
        <v>203</v>
      </c>
      <c r="O510" s="5" t="s">
        <v>203</v>
      </c>
      <c r="P510" s="5" t="s">
        <v>203</v>
      </c>
      <c r="Q510" s="5" t="s">
        <v>203</v>
      </c>
      <c r="R510" s="5" t="s">
        <v>203</v>
      </c>
      <c r="S510" s="5" t="s">
        <v>203</v>
      </c>
    </row>
    <row r="511" spans="1:19" x14ac:dyDescent="0.25">
      <c r="A511" s="5" t="s">
        <v>205</v>
      </c>
      <c r="B511" s="2" t="s">
        <v>1052</v>
      </c>
      <c r="C511" s="12">
        <v>39344</v>
      </c>
      <c r="D511" s="12">
        <v>39345</v>
      </c>
      <c r="E511" s="2" t="s">
        <v>845</v>
      </c>
      <c r="F511" s="2" t="s">
        <v>203</v>
      </c>
      <c r="G511" s="2" t="s">
        <v>203</v>
      </c>
      <c r="H511" s="6">
        <v>96.5</v>
      </c>
      <c r="I511" s="5" t="s">
        <v>203</v>
      </c>
      <c r="J511" s="5" t="s">
        <v>203</v>
      </c>
      <c r="K511" s="5" t="s">
        <v>203</v>
      </c>
      <c r="L511" s="5" t="s">
        <v>203</v>
      </c>
      <c r="M511" s="5" t="s">
        <v>203</v>
      </c>
      <c r="N511" s="5" t="s">
        <v>203</v>
      </c>
      <c r="O511" s="5" t="s">
        <v>203</v>
      </c>
      <c r="P511" s="5" t="s">
        <v>203</v>
      </c>
      <c r="Q511" s="5" t="s">
        <v>203</v>
      </c>
      <c r="R511" s="5" t="s">
        <v>203</v>
      </c>
      <c r="S511" s="5" t="s">
        <v>203</v>
      </c>
    </row>
    <row r="512" spans="1:19" x14ac:dyDescent="0.25">
      <c r="A512" s="5" t="s">
        <v>205</v>
      </c>
      <c r="B512" s="2" t="s">
        <v>1053</v>
      </c>
      <c r="C512" s="12">
        <v>39344</v>
      </c>
      <c r="D512" s="12">
        <v>39345</v>
      </c>
      <c r="E512" s="2" t="s">
        <v>1090</v>
      </c>
      <c r="F512" s="2" t="s">
        <v>203</v>
      </c>
      <c r="G512" s="6">
        <v>89.6</v>
      </c>
      <c r="H512" s="6">
        <v>90.6</v>
      </c>
      <c r="I512" s="5" t="s">
        <v>203</v>
      </c>
      <c r="J512" s="5" t="s">
        <v>203</v>
      </c>
      <c r="K512" s="5" t="s">
        <v>203</v>
      </c>
      <c r="L512" s="5" t="s">
        <v>203</v>
      </c>
      <c r="M512" s="5" t="s">
        <v>203</v>
      </c>
      <c r="N512" s="5" t="s">
        <v>203</v>
      </c>
      <c r="O512" s="5" t="s">
        <v>203</v>
      </c>
      <c r="P512" s="5" t="s">
        <v>203</v>
      </c>
      <c r="Q512" s="5" t="s">
        <v>203</v>
      </c>
      <c r="R512" s="5" t="s">
        <v>203</v>
      </c>
      <c r="S512" s="5" t="s">
        <v>203</v>
      </c>
    </row>
    <row r="513" spans="1:19" x14ac:dyDescent="0.25">
      <c r="A513" s="5" t="s">
        <v>205</v>
      </c>
      <c r="B513" s="2" t="s">
        <v>1055</v>
      </c>
      <c r="C513" s="12">
        <v>39344</v>
      </c>
      <c r="D513" s="12">
        <v>39345</v>
      </c>
      <c r="E513" s="2" t="s">
        <v>845</v>
      </c>
      <c r="F513" s="2" t="s">
        <v>203</v>
      </c>
      <c r="G513" s="2" t="s">
        <v>203</v>
      </c>
      <c r="H513" s="6">
        <v>88.2</v>
      </c>
      <c r="I513" s="5" t="s">
        <v>203</v>
      </c>
      <c r="J513" s="5" t="s">
        <v>203</v>
      </c>
      <c r="K513" s="5" t="s">
        <v>203</v>
      </c>
      <c r="L513" s="5" t="s">
        <v>203</v>
      </c>
      <c r="M513" s="5" t="s">
        <v>203</v>
      </c>
      <c r="N513" s="5" t="s">
        <v>203</v>
      </c>
      <c r="O513" s="5" t="s">
        <v>203</v>
      </c>
      <c r="P513" s="5" t="s">
        <v>203</v>
      </c>
      <c r="Q513" s="5" t="s">
        <v>203</v>
      </c>
      <c r="R513" s="5" t="s">
        <v>203</v>
      </c>
      <c r="S513" s="5" t="s">
        <v>203</v>
      </c>
    </row>
    <row r="514" spans="1:19" x14ac:dyDescent="0.25">
      <c r="A514" s="5" t="s">
        <v>205</v>
      </c>
      <c r="B514" s="2" t="s">
        <v>1056</v>
      </c>
      <c r="C514" s="12">
        <v>39344</v>
      </c>
      <c r="D514" s="12">
        <v>39345</v>
      </c>
      <c r="E514" s="2" t="s">
        <v>845</v>
      </c>
      <c r="F514" s="2" t="s">
        <v>203</v>
      </c>
      <c r="G514" s="6">
        <v>86</v>
      </c>
      <c r="H514" s="6">
        <v>87.6</v>
      </c>
      <c r="I514" s="5" t="s">
        <v>203</v>
      </c>
      <c r="J514" s="5" t="s">
        <v>203</v>
      </c>
      <c r="K514" s="5" t="s">
        <v>203</v>
      </c>
      <c r="L514" s="5" t="s">
        <v>203</v>
      </c>
      <c r="M514" s="5" t="s">
        <v>203</v>
      </c>
      <c r="N514" s="5" t="s">
        <v>203</v>
      </c>
      <c r="O514" s="5" t="s">
        <v>203</v>
      </c>
      <c r="P514" s="5" t="s">
        <v>203</v>
      </c>
      <c r="Q514" s="5" t="s">
        <v>203</v>
      </c>
      <c r="R514" s="5" t="s">
        <v>203</v>
      </c>
      <c r="S514" s="5" t="s">
        <v>203</v>
      </c>
    </row>
    <row r="515" spans="1:19" x14ac:dyDescent="0.25">
      <c r="A515" s="5" t="s">
        <v>205</v>
      </c>
      <c r="B515" s="2" t="s">
        <v>1057</v>
      </c>
      <c r="C515" s="12">
        <v>39344</v>
      </c>
      <c r="D515" s="12">
        <v>39345</v>
      </c>
      <c r="E515" s="2" t="s">
        <v>1091</v>
      </c>
      <c r="F515" s="2" t="s">
        <v>203</v>
      </c>
      <c r="G515" s="6" t="s">
        <v>1124</v>
      </c>
      <c r="H515" s="6">
        <v>86.1</v>
      </c>
      <c r="I515" s="5" t="s">
        <v>203</v>
      </c>
      <c r="J515" s="5" t="s">
        <v>203</v>
      </c>
      <c r="K515" s="5" t="s">
        <v>203</v>
      </c>
      <c r="L515" s="5" t="s">
        <v>203</v>
      </c>
      <c r="M515" s="5" t="s">
        <v>203</v>
      </c>
      <c r="N515" s="5" t="s">
        <v>203</v>
      </c>
      <c r="O515" s="5" t="s">
        <v>203</v>
      </c>
      <c r="P515" s="5" t="s">
        <v>203</v>
      </c>
      <c r="Q515" s="5" t="s">
        <v>203</v>
      </c>
      <c r="R515" s="5" t="s">
        <v>203</v>
      </c>
      <c r="S515" s="5" t="s">
        <v>203</v>
      </c>
    </row>
    <row r="516" spans="1:19" x14ac:dyDescent="0.25">
      <c r="A516" s="5" t="s">
        <v>205</v>
      </c>
      <c r="B516" s="2" t="s">
        <v>1058</v>
      </c>
      <c r="C516" s="12">
        <v>39344</v>
      </c>
      <c r="D516" s="12">
        <v>39345</v>
      </c>
      <c r="E516" s="2" t="s">
        <v>1091</v>
      </c>
      <c r="F516" s="2" t="s">
        <v>203</v>
      </c>
      <c r="G516" s="6">
        <v>82.9</v>
      </c>
      <c r="H516" s="6">
        <v>83.5</v>
      </c>
      <c r="I516" s="5" t="s">
        <v>203</v>
      </c>
      <c r="J516" s="5" t="s">
        <v>203</v>
      </c>
      <c r="K516" s="5" t="s">
        <v>203</v>
      </c>
      <c r="L516" s="5" t="s">
        <v>203</v>
      </c>
      <c r="M516" s="5" t="s">
        <v>203</v>
      </c>
      <c r="N516" s="5" t="s">
        <v>203</v>
      </c>
      <c r="O516" s="5" t="s">
        <v>203</v>
      </c>
      <c r="P516" s="5" t="s">
        <v>203</v>
      </c>
      <c r="Q516" s="5" t="s">
        <v>203</v>
      </c>
      <c r="R516" s="5" t="s">
        <v>203</v>
      </c>
      <c r="S516" s="5" t="s">
        <v>203</v>
      </c>
    </row>
    <row r="517" spans="1:19" x14ac:dyDescent="0.25">
      <c r="A517" s="5" t="s">
        <v>205</v>
      </c>
      <c r="B517" s="2" t="s">
        <v>1059</v>
      </c>
      <c r="C517" s="12">
        <v>39344</v>
      </c>
      <c r="D517" s="12">
        <v>39345</v>
      </c>
      <c r="E517" s="2" t="s">
        <v>1091</v>
      </c>
      <c r="F517" s="2" t="s">
        <v>203</v>
      </c>
      <c r="G517" s="2" t="s">
        <v>203</v>
      </c>
      <c r="H517" s="6">
        <v>79.2</v>
      </c>
      <c r="I517" s="5" t="s">
        <v>203</v>
      </c>
      <c r="J517" s="5" t="s">
        <v>203</v>
      </c>
      <c r="K517" s="5" t="s">
        <v>203</v>
      </c>
      <c r="L517" s="5" t="s">
        <v>203</v>
      </c>
      <c r="M517" s="5" t="s">
        <v>203</v>
      </c>
      <c r="N517" s="5" t="s">
        <v>203</v>
      </c>
      <c r="O517" s="5" t="s">
        <v>203</v>
      </c>
      <c r="P517" s="5" t="s">
        <v>203</v>
      </c>
      <c r="Q517" s="5" t="s">
        <v>203</v>
      </c>
      <c r="R517" s="5" t="s">
        <v>203</v>
      </c>
      <c r="S517" s="5" t="s">
        <v>203</v>
      </c>
    </row>
    <row r="518" spans="1:19" x14ac:dyDescent="0.25">
      <c r="A518" s="5" t="s">
        <v>205</v>
      </c>
      <c r="B518" s="2" t="s">
        <v>1060</v>
      </c>
      <c r="C518" s="12">
        <v>39344</v>
      </c>
      <c r="D518" s="12">
        <v>39345</v>
      </c>
      <c r="E518" s="2" t="s">
        <v>1061</v>
      </c>
      <c r="F518" s="2" t="s">
        <v>203</v>
      </c>
      <c r="G518" s="2" t="s">
        <v>203</v>
      </c>
      <c r="H518" s="6">
        <v>72.400000000000006</v>
      </c>
      <c r="I518" s="5" t="s">
        <v>203</v>
      </c>
      <c r="J518" s="5" t="s">
        <v>203</v>
      </c>
      <c r="K518" s="5" t="s">
        <v>203</v>
      </c>
      <c r="L518" s="5" t="s">
        <v>203</v>
      </c>
      <c r="M518" s="5" t="s">
        <v>203</v>
      </c>
      <c r="N518" s="5" t="s">
        <v>203</v>
      </c>
      <c r="O518" s="5" t="s">
        <v>203</v>
      </c>
      <c r="P518" s="5" t="s">
        <v>203</v>
      </c>
      <c r="Q518" s="5" t="s">
        <v>203</v>
      </c>
      <c r="R518" s="5" t="s">
        <v>203</v>
      </c>
      <c r="S518" s="5" t="s">
        <v>203</v>
      </c>
    </row>
    <row r="519" spans="1:19" x14ac:dyDescent="0.25">
      <c r="A519" s="5" t="s">
        <v>205</v>
      </c>
      <c r="B519" s="2" t="s">
        <v>1061</v>
      </c>
      <c r="C519" s="12">
        <v>39344</v>
      </c>
      <c r="D519" s="12">
        <v>39345</v>
      </c>
      <c r="E519" s="2" t="s">
        <v>1061</v>
      </c>
      <c r="F519" s="2" t="s">
        <v>203</v>
      </c>
      <c r="G519" s="6">
        <v>83.8</v>
      </c>
      <c r="H519" s="6">
        <v>86.5</v>
      </c>
      <c r="I519" s="5" t="s">
        <v>203</v>
      </c>
      <c r="J519" s="5" t="s">
        <v>203</v>
      </c>
      <c r="K519" s="5" t="s">
        <v>203</v>
      </c>
      <c r="L519" s="5" t="s">
        <v>203</v>
      </c>
      <c r="M519" s="5" t="s">
        <v>203</v>
      </c>
      <c r="N519" s="5" t="s">
        <v>203</v>
      </c>
      <c r="O519" s="5" t="s">
        <v>203</v>
      </c>
      <c r="P519" s="5" t="s">
        <v>203</v>
      </c>
      <c r="Q519" s="5" t="s">
        <v>203</v>
      </c>
      <c r="R519" s="5" t="s">
        <v>203</v>
      </c>
      <c r="S519" s="5" t="s">
        <v>203</v>
      </c>
    </row>
    <row r="520" spans="1:19" x14ac:dyDescent="0.25">
      <c r="A520" s="5" t="s">
        <v>205</v>
      </c>
      <c r="B520" s="2" t="s">
        <v>1062</v>
      </c>
      <c r="C520" s="12">
        <v>39344</v>
      </c>
      <c r="D520" s="12">
        <v>39345</v>
      </c>
      <c r="E520" s="2" t="s">
        <v>1061</v>
      </c>
      <c r="F520" s="2" t="s">
        <v>203</v>
      </c>
      <c r="G520" s="2" t="s">
        <v>203</v>
      </c>
      <c r="H520" s="6">
        <v>75.099999999999994</v>
      </c>
      <c r="I520" s="5" t="s">
        <v>203</v>
      </c>
      <c r="J520" s="5" t="s">
        <v>203</v>
      </c>
      <c r="K520" s="5" t="s">
        <v>203</v>
      </c>
      <c r="L520" s="5" t="s">
        <v>203</v>
      </c>
      <c r="M520" s="5" t="s">
        <v>203</v>
      </c>
      <c r="N520" s="5" t="s">
        <v>203</v>
      </c>
      <c r="O520" s="5" t="s">
        <v>203</v>
      </c>
      <c r="P520" s="5" t="s">
        <v>203</v>
      </c>
      <c r="Q520" s="5" t="s">
        <v>203</v>
      </c>
      <c r="R520" s="5" t="s">
        <v>203</v>
      </c>
      <c r="S520" s="5" t="s">
        <v>203</v>
      </c>
    </row>
    <row r="521" spans="1:19" x14ac:dyDescent="0.25">
      <c r="A521" s="5" t="s">
        <v>205</v>
      </c>
      <c r="B521" s="2" t="s">
        <v>1063</v>
      </c>
      <c r="C521" s="12">
        <v>39344</v>
      </c>
      <c r="D521" s="12">
        <v>39345</v>
      </c>
      <c r="E521" s="2" t="s">
        <v>1092</v>
      </c>
      <c r="F521" s="2" t="s">
        <v>203</v>
      </c>
      <c r="G521" s="6">
        <v>72.900000000000006</v>
      </c>
      <c r="H521" s="6">
        <v>80.5</v>
      </c>
      <c r="I521" s="5" t="s">
        <v>203</v>
      </c>
      <c r="J521" s="5" t="s">
        <v>203</v>
      </c>
      <c r="K521" s="5" t="s">
        <v>203</v>
      </c>
      <c r="L521" s="5" t="s">
        <v>203</v>
      </c>
      <c r="M521" s="5" t="s">
        <v>203</v>
      </c>
      <c r="N521" s="5" t="s">
        <v>203</v>
      </c>
      <c r="O521" s="5" t="s">
        <v>203</v>
      </c>
      <c r="P521" s="5" t="s">
        <v>203</v>
      </c>
      <c r="Q521" s="5" t="s">
        <v>203</v>
      </c>
      <c r="R521" s="5" t="s">
        <v>203</v>
      </c>
      <c r="S521" s="5" t="s">
        <v>203</v>
      </c>
    </row>
    <row r="522" spans="1:19" x14ac:dyDescent="0.25">
      <c r="A522" s="1" t="s">
        <v>69</v>
      </c>
      <c r="B522" s="2" t="s">
        <v>485</v>
      </c>
      <c r="C522" s="12">
        <v>39209</v>
      </c>
      <c r="D522" s="12">
        <v>39212</v>
      </c>
      <c r="E522" s="2" t="s">
        <v>484</v>
      </c>
      <c r="F522" s="2" t="s">
        <v>203</v>
      </c>
      <c r="G522" s="2">
        <v>68</v>
      </c>
      <c r="H522" s="6">
        <v>78</v>
      </c>
      <c r="I522" s="5">
        <v>84</v>
      </c>
      <c r="J522" s="5">
        <v>100</v>
      </c>
      <c r="K522" s="5" t="s">
        <v>203</v>
      </c>
      <c r="L522" s="5" t="s">
        <v>203</v>
      </c>
      <c r="M522" s="5" t="s">
        <v>203</v>
      </c>
      <c r="N522" s="5" t="s">
        <v>203</v>
      </c>
      <c r="O522" s="5" t="s">
        <v>203</v>
      </c>
      <c r="P522" s="5" t="s">
        <v>203</v>
      </c>
      <c r="Q522" s="5" t="s">
        <v>203</v>
      </c>
      <c r="R522" s="5" t="s">
        <v>203</v>
      </c>
      <c r="S522" s="5" t="s">
        <v>203</v>
      </c>
    </row>
    <row r="523" spans="1:19" x14ac:dyDescent="0.25">
      <c r="A523" s="1" t="s">
        <v>68</v>
      </c>
      <c r="B523" s="2" t="s">
        <v>175</v>
      </c>
      <c r="C523" s="12">
        <v>39925</v>
      </c>
      <c r="D523" s="12">
        <v>39926</v>
      </c>
      <c r="E523" s="2" t="s">
        <v>23</v>
      </c>
      <c r="F523" s="2" t="s">
        <v>203</v>
      </c>
      <c r="G523" s="2">
        <v>76</v>
      </c>
      <c r="H523" s="6">
        <v>95</v>
      </c>
      <c r="I523" s="5" t="s">
        <v>203</v>
      </c>
      <c r="J523" s="5" t="s">
        <v>203</v>
      </c>
      <c r="K523" s="5" t="s">
        <v>203</v>
      </c>
      <c r="L523" s="5" t="s">
        <v>203</v>
      </c>
      <c r="M523" s="5" t="s">
        <v>203</v>
      </c>
      <c r="N523" s="5" t="s">
        <v>203</v>
      </c>
      <c r="O523" s="5" t="s">
        <v>203</v>
      </c>
      <c r="P523" s="5" t="s">
        <v>203</v>
      </c>
      <c r="Q523" s="5" t="s">
        <v>203</v>
      </c>
      <c r="R523" s="5" t="s">
        <v>203</v>
      </c>
      <c r="S523" s="5" t="s">
        <v>203</v>
      </c>
    </row>
    <row r="524" spans="1:19" x14ac:dyDescent="0.25">
      <c r="A524" s="1" t="s">
        <v>68</v>
      </c>
      <c r="B524" s="2" t="s">
        <v>175</v>
      </c>
      <c r="C524" s="12">
        <v>39925</v>
      </c>
      <c r="D524" s="12">
        <v>39926</v>
      </c>
      <c r="E524" s="2" t="s">
        <v>24</v>
      </c>
      <c r="F524" s="2" t="s">
        <v>203</v>
      </c>
      <c r="G524" s="2">
        <v>67</v>
      </c>
      <c r="H524" s="6">
        <v>94</v>
      </c>
      <c r="I524" s="5" t="s">
        <v>203</v>
      </c>
      <c r="J524" s="5" t="s">
        <v>203</v>
      </c>
      <c r="K524" s="5" t="s">
        <v>203</v>
      </c>
      <c r="L524" s="5" t="s">
        <v>203</v>
      </c>
      <c r="M524" s="5" t="s">
        <v>203</v>
      </c>
      <c r="N524" s="5" t="s">
        <v>203</v>
      </c>
      <c r="O524" s="5" t="s">
        <v>203</v>
      </c>
      <c r="P524" s="5" t="s">
        <v>203</v>
      </c>
      <c r="Q524" s="5" t="s">
        <v>203</v>
      </c>
      <c r="R524" s="5" t="s">
        <v>203</v>
      </c>
      <c r="S524" s="5" t="s">
        <v>203</v>
      </c>
    </row>
    <row r="525" spans="1:19" x14ac:dyDescent="0.25">
      <c r="A525" s="1" t="s">
        <v>68</v>
      </c>
      <c r="B525" s="2" t="s">
        <v>175</v>
      </c>
      <c r="C525" s="12">
        <v>39925</v>
      </c>
      <c r="D525" s="12">
        <v>39926</v>
      </c>
      <c r="E525" s="2" t="s">
        <v>25</v>
      </c>
      <c r="F525" s="2" t="s">
        <v>203</v>
      </c>
      <c r="G525" s="2">
        <v>69</v>
      </c>
      <c r="H525" s="6">
        <v>90</v>
      </c>
      <c r="I525" s="5" t="s">
        <v>203</v>
      </c>
      <c r="J525" s="5" t="s">
        <v>203</v>
      </c>
      <c r="K525" s="5" t="s">
        <v>203</v>
      </c>
      <c r="L525" s="5" t="s">
        <v>203</v>
      </c>
      <c r="M525" s="5" t="s">
        <v>203</v>
      </c>
      <c r="N525" s="5" t="s">
        <v>203</v>
      </c>
      <c r="O525" s="5" t="s">
        <v>203</v>
      </c>
      <c r="P525" s="5" t="s">
        <v>203</v>
      </c>
      <c r="Q525" s="5" t="s">
        <v>203</v>
      </c>
      <c r="R525" s="5" t="s">
        <v>203</v>
      </c>
      <c r="S525" s="5" t="s">
        <v>203</v>
      </c>
    </row>
    <row r="526" spans="1:19" ht="30" x14ac:dyDescent="0.25">
      <c r="A526" s="1" t="s">
        <v>67</v>
      </c>
      <c r="B526" s="19" t="s">
        <v>1087</v>
      </c>
      <c r="C526" s="17">
        <v>40037</v>
      </c>
      <c r="D526" s="17">
        <v>40037</v>
      </c>
      <c r="E526" s="18" t="s">
        <v>1462</v>
      </c>
      <c r="F526" s="2" t="s">
        <v>203</v>
      </c>
      <c r="G526" s="6">
        <v>47</v>
      </c>
      <c r="H526" s="6">
        <v>66</v>
      </c>
      <c r="I526" s="5" t="s">
        <v>203</v>
      </c>
      <c r="J526" s="5" t="s">
        <v>203</v>
      </c>
      <c r="K526" s="5" t="s">
        <v>203</v>
      </c>
      <c r="L526" s="5" t="s">
        <v>203</v>
      </c>
      <c r="M526" s="5" t="s">
        <v>203</v>
      </c>
      <c r="N526" s="5" t="s">
        <v>203</v>
      </c>
      <c r="O526" s="5" t="s">
        <v>203</v>
      </c>
      <c r="P526" s="5" t="s">
        <v>203</v>
      </c>
      <c r="Q526" s="5" t="s">
        <v>203</v>
      </c>
      <c r="R526" s="5" t="s">
        <v>203</v>
      </c>
      <c r="S526" s="5" t="s">
        <v>203</v>
      </c>
    </row>
    <row r="527" spans="1:19" x14ac:dyDescent="0.25">
      <c r="A527" s="1" t="s">
        <v>64</v>
      </c>
      <c r="B527" s="2" t="s">
        <v>1030</v>
      </c>
      <c r="C527" s="17">
        <v>40259</v>
      </c>
      <c r="D527" s="17">
        <v>40260</v>
      </c>
      <c r="E527" s="2" t="s">
        <v>1084</v>
      </c>
      <c r="F527" s="2" t="s">
        <v>203</v>
      </c>
      <c r="G527" s="2" t="s">
        <v>203</v>
      </c>
      <c r="H527" s="6">
        <v>104</v>
      </c>
      <c r="I527" s="5" t="s">
        <v>203</v>
      </c>
      <c r="J527" s="5" t="s">
        <v>203</v>
      </c>
      <c r="K527" s="5" t="s">
        <v>203</v>
      </c>
      <c r="L527" s="5" t="s">
        <v>203</v>
      </c>
      <c r="M527" s="5" t="s">
        <v>203</v>
      </c>
      <c r="N527" s="5" t="s">
        <v>203</v>
      </c>
      <c r="O527" s="5" t="s">
        <v>203</v>
      </c>
      <c r="P527" s="5" t="s">
        <v>203</v>
      </c>
      <c r="Q527" s="5" t="s">
        <v>203</v>
      </c>
      <c r="R527" s="5" t="s">
        <v>203</v>
      </c>
      <c r="S527" s="5" t="s">
        <v>203</v>
      </c>
    </row>
    <row r="528" spans="1:19" x14ac:dyDescent="0.25">
      <c r="A528" s="1" t="s">
        <v>64</v>
      </c>
      <c r="B528" s="2" t="s">
        <v>1030</v>
      </c>
      <c r="C528" s="17">
        <v>40259</v>
      </c>
      <c r="D528" s="17">
        <v>40260</v>
      </c>
      <c r="E528" s="2" t="s">
        <v>1083</v>
      </c>
      <c r="F528" s="2" t="s">
        <v>203</v>
      </c>
      <c r="G528" s="2" t="s">
        <v>203</v>
      </c>
      <c r="H528" s="6">
        <v>104</v>
      </c>
      <c r="I528" s="5" t="s">
        <v>203</v>
      </c>
      <c r="J528" s="5" t="s">
        <v>203</v>
      </c>
      <c r="K528" s="5" t="s">
        <v>203</v>
      </c>
      <c r="L528" s="5" t="s">
        <v>203</v>
      </c>
      <c r="M528" s="5" t="s">
        <v>203</v>
      </c>
      <c r="N528" s="5" t="s">
        <v>203</v>
      </c>
      <c r="O528" s="5" t="s">
        <v>203</v>
      </c>
      <c r="P528" s="5" t="s">
        <v>203</v>
      </c>
      <c r="Q528" s="5" t="s">
        <v>203</v>
      </c>
      <c r="R528" s="5" t="s">
        <v>203</v>
      </c>
      <c r="S528" s="5" t="s">
        <v>203</v>
      </c>
    </row>
    <row r="529" spans="1:19" x14ac:dyDescent="0.25">
      <c r="A529" s="1" t="s">
        <v>63</v>
      </c>
      <c r="B529" s="2" t="s">
        <v>207</v>
      </c>
      <c r="C529" s="12">
        <v>40644</v>
      </c>
      <c r="D529" s="12">
        <v>40645</v>
      </c>
      <c r="E529" s="2" t="s">
        <v>214</v>
      </c>
      <c r="F529" s="2" t="s">
        <v>203</v>
      </c>
      <c r="G529" s="2" t="s">
        <v>203</v>
      </c>
      <c r="H529" s="6" t="s">
        <v>203</v>
      </c>
      <c r="I529" s="5">
        <v>154.6</v>
      </c>
      <c r="J529" s="5">
        <v>162.69999999999999</v>
      </c>
      <c r="K529" s="5" t="s">
        <v>203</v>
      </c>
      <c r="L529" s="5" t="s">
        <v>203</v>
      </c>
      <c r="M529" s="5" t="s">
        <v>203</v>
      </c>
      <c r="N529" s="5" t="s">
        <v>203</v>
      </c>
      <c r="O529" s="5" t="s">
        <v>203</v>
      </c>
      <c r="P529" s="5" t="s">
        <v>203</v>
      </c>
      <c r="Q529" s="5" t="s">
        <v>203</v>
      </c>
      <c r="R529" s="5" t="s">
        <v>203</v>
      </c>
      <c r="S529" s="5" t="s">
        <v>203</v>
      </c>
    </row>
    <row r="530" spans="1:19" x14ac:dyDescent="0.25">
      <c r="A530" s="1" t="s">
        <v>63</v>
      </c>
      <c r="B530" s="2" t="s">
        <v>207</v>
      </c>
      <c r="C530" s="12">
        <v>40644</v>
      </c>
      <c r="D530" s="12">
        <v>40645</v>
      </c>
      <c r="E530" s="2" t="s">
        <v>215</v>
      </c>
      <c r="F530" s="2" t="s">
        <v>203</v>
      </c>
      <c r="G530" s="2" t="s">
        <v>203</v>
      </c>
      <c r="H530" s="6" t="s">
        <v>203</v>
      </c>
      <c r="I530" s="5">
        <v>155.19999999999999</v>
      </c>
      <c r="J530" s="5">
        <v>159.9</v>
      </c>
      <c r="K530" s="5" t="s">
        <v>203</v>
      </c>
      <c r="L530" s="5" t="s">
        <v>203</v>
      </c>
      <c r="M530" s="5" t="s">
        <v>203</v>
      </c>
      <c r="N530" s="5" t="s">
        <v>203</v>
      </c>
      <c r="O530" s="5" t="s">
        <v>203</v>
      </c>
      <c r="P530" s="5" t="s">
        <v>203</v>
      </c>
      <c r="Q530" s="5" t="s">
        <v>203</v>
      </c>
      <c r="R530" s="5" t="s">
        <v>203</v>
      </c>
      <c r="S530" s="5" t="s">
        <v>203</v>
      </c>
    </row>
    <row r="531" spans="1:19" x14ac:dyDescent="0.25">
      <c r="A531" s="1" t="s">
        <v>63</v>
      </c>
      <c r="B531" s="2" t="s">
        <v>207</v>
      </c>
      <c r="C531" s="12">
        <v>40644</v>
      </c>
      <c r="D531" s="12">
        <v>40645</v>
      </c>
      <c r="E531" s="2" t="s">
        <v>216</v>
      </c>
      <c r="F531" s="2" t="s">
        <v>203</v>
      </c>
      <c r="G531" s="2" t="s">
        <v>203</v>
      </c>
      <c r="H531" s="6" t="s">
        <v>203</v>
      </c>
      <c r="I531" s="5">
        <v>158.69999999999999</v>
      </c>
      <c r="J531" s="5">
        <v>163.1</v>
      </c>
      <c r="K531" s="5" t="s">
        <v>203</v>
      </c>
      <c r="L531" s="5" t="s">
        <v>203</v>
      </c>
      <c r="M531" s="5" t="s">
        <v>203</v>
      </c>
      <c r="N531" s="5" t="s">
        <v>203</v>
      </c>
      <c r="O531" s="5" t="s">
        <v>203</v>
      </c>
      <c r="P531" s="5" t="s">
        <v>203</v>
      </c>
      <c r="Q531" s="5" t="s">
        <v>203</v>
      </c>
      <c r="R531" s="5" t="s">
        <v>203</v>
      </c>
      <c r="S531" s="5" t="s">
        <v>203</v>
      </c>
    </row>
    <row r="532" spans="1:19" x14ac:dyDescent="0.25">
      <c r="A532" s="1" t="s">
        <v>61</v>
      </c>
      <c r="B532" s="2" t="s">
        <v>200</v>
      </c>
      <c r="C532" s="12">
        <v>40848</v>
      </c>
      <c r="D532" s="12">
        <v>40849</v>
      </c>
      <c r="E532" s="2" t="s">
        <v>1469</v>
      </c>
      <c r="F532" s="2" t="s">
        <v>203</v>
      </c>
      <c r="G532" s="2" t="s">
        <v>203</v>
      </c>
      <c r="H532" s="6" t="s">
        <v>203</v>
      </c>
      <c r="I532" s="5" t="s">
        <v>203</v>
      </c>
      <c r="J532" s="5" t="s">
        <v>203</v>
      </c>
      <c r="K532" s="15">
        <v>0.27916666666666667</v>
      </c>
      <c r="L532" s="5">
        <v>77</v>
      </c>
      <c r="M532" s="11">
        <f>10^((L532-90)/16.61)*100</f>
        <v>16.494492297071901</v>
      </c>
      <c r="N532" s="5">
        <v>79</v>
      </c>
      <c r="O532" s="11">
        <f>10^((N532-90)/16.61)*100</f>
        <v>21.764482454510905</v>
      </c>
      <c r="P532" s="5">
        <v>87</v>
      </c>
      <c r="Q532" s="11">
        <f>10^((P532-85)/10)*100</f>
        <v>158.48931924611136</v>
      </c>
      <c r="R532" s="2" t="s">
        <v>203</v>
      </c>
      <c r="S532" s="2" t="s">
        <v>203</v>
      </c>
    </row>
    <row r="533" spans="1:19" x14ac:dyDescent="0.25">
      <c r="A533" s="1" t="s">
        <v>61</v>
      </c>
      <c r="B533" s="2" t="s">
        <v>200</v>
      </c>
      <c r="C533" s="12">
        <v>40848</v>
      </c>
      <c r="D533" s="12">
        <v>40849</v>
      </c>
      <c r="E533" s="2" t="s">
        <v>1470</v>
      </c>
      <c r="F533" s="2" t="s">
        <v>203</v>
      </c>
      <c r="G533" s="2" t="s">
        <v>203</v>
      </c>
      <c r="H533" s="6" t="s">
        <v>203</v>
      </c>
      <c r="I533" s="5" t="s">
        <v>203</v>
      </c>
      <c r="J533" s="5" t="s">
        <v>203</v>
      </c>
      <c r="K533" s="15">
        <v>0.27986111111111112</v>
      </c>
      <c r="L533" s="5">
        <v>74</v>
      </c>
      <c r="M533" s="11">
        <f>10^((L533-90)/16.61)*100</f>
        <v>10.882404497562872</v>
      </c>
      <c r="N533" s="5">
        <v>76</v>
      </c>
      <c r="O533" s="11">
        <f>10^((N533-90)/16.61)*100</f>
        <v>14.35933264779197</v>
      </c>
      <c r="P533" s="5">
        <v>84</v>
      </c>
      <c r="Q533" s="11">
        <f>10^((P533-85)/10)*100</f>
        <v>79.432823472428154</v>
      </c>
      <c r="R533" s="2" t="s">
        <v>203</v>
      </c>
      <c r="S533" s="2" t="s">
        <v>203</v>
      </c>
    </row>
    <row r="534" spans="1:19" x14ac:dyDescent="0.25">
      <c r="A534" s="1" t="s">
        <v>1472</v>
      </c>
      <c r="B534" s="2" t="s">
        <v>1474</v>
      </c>
      <c r="C534" s="88">
        <v>41064</v>
      </c>
      <c r="D534" s="88">
        <v>41068</v>
      </c>
      <c r="E534" s="2" t="s">
        <v>1481</v>
      </c>
      <c r="F534" s="6" t="s">
        <v>203</v>
      </c>
      <c r="G534" s="2" t="s">
        <v>203</v>
      </c>
      <c r="H534" s="2" t="s">
        <v>203</v>
      </c>
      <c r="I534" s="2" t="s">
        <v>203</v>
      </c>
      <c r="J534" s="2" t="s">
        <v>203</v>
      </c>
      <c r="K534" s="15">
        <v>0.29166666666666669</v>
      </c>
      <c r="L534" s="2" t="s">
        <v>203</v>
      </c>
      <c r="M534" s="2" t="s">
        <v>203</v>
      </c>
      <c r="N534" s="2" t="s">
        <v>203</v>
      </c>
      <c r="O534" s="2" t="s">
        <v>203</v>
      </c>
      <c r="P534" s="2">
        <v>60</v>
      </c>
      <c r="Q534" s="11">
        <f>10^((P534-85)/10)*100</f>
        <v>0.31622776601683766</v>
      </c>
      <c r="R534" s="2" t="s">
        <v>203</v>
      </c>
      <c r="S534" s="2" t="s">
        <v>203</v>
      </c>
    </row>
    <row r="535" spans="1:19" x14ac:dyDescent="0.25">
      <c r="A535" s="1" t="s">
        <v>1472</v>
      </c>
      <c r="B535" s="2" t="s">
        <v>1474</v>
      </c>
      <c r="C535" s="88">
        <v>41064</v>
      </c>
      <c r="D535" s="88">
        <v>41068</v>
      </c>
      <c r="E535" s="2" t="s">
        <v>34</v>
      </c>
      <c r="F535" s="6">
        <v>78.599999999999994</v>
      </c>
      <c r="G535" s="2" t="s">
        <v>203</v>
      </c>
      <c r="H535" s="2" t="s">
        <v>203</v>
      </c>
      <c r="I535" s="2" t="s">
        <v>203</v>
      </c>
      <c r="J535" s="2" t="s">
        <v>203</v>
      </c>
      <c r="K535" s="2" t="s">
        <v>203</v>
      </c>
      <c r="L535" s="2" t="s">
        <v>203</v>
      </c>
      <c r="M535" s="2" t="s">
        <v>203</v>
      </c>
      <c r="N535" s="2" t="s">
        <v>203</v>
      </c>
      <c r="O535" s="2" t="s">
        <v>203</v>
      </c>
      <c r="P535" s="2" t="s">
        <v>203</v>
      </c>
      <c r="Q535" s="2" t="s">
        <v>203</v>
      </c>
      <c r="R535" s="2" t="s">
        <v>203</v>
      </c>
      <c r="S535" s="2" t="s">
        <v>203</v>
      </c>
    </row>
    <row r="536" spans="1:19" x14ac:dyDescent="0.25">
      <c r="A536" s="1" t="s">
        <v>1472</v>
      </c>
      <c r="B536" s="2" t="s">
        <v>1474</v>
      </c>
      <c r="C536" s="88">
        <v>41064</v>
      </c>
      <c r="D536" s="88">
        <v>41068</v>
      </c>
      <c r="E536" s="2" t="s">
        <v>1482</v>
      </c>
      <c r="F536" s="6">
        <v>79.2</v>
      </c>
      <c r="G536" s="2" t="s">
        <v>203</v>
      </c>
      <c r="H536" s="2" t="s">
        <v>203</v>
      </c>
      <c r="I536" s="2" t="s">
        <v>203</v>
      </c>
      <c r="J536" s="2" t="s">
        <v>203</v>
      </c>
      <c r="K536" s="2" t="s">
        <v>203</v>
      </c>
      <c r="L536" s="2" t="s">
        <v>203</v>
      </c>
      <c r="M536" s="2" t="s">
        <v>203</v>
      </c>
      <c r="N536" s="2" t="s">
        <v>203</v>
      </c>
      <c r="O536" s="2" t="s">
        <v>203</v>
      </c>
      <c r="P536" s="2" t="s">
        <v>203</v>
      </c>
      <c r="Q536" s="2" t="s">
        <v>203</v>
      </c>
      <c r="R536" s="2" t="s">
        <v>203</v>
      </c>
      <c r="S536" s="2" t="s">
        <v>203</v>
      </c>
    </row>
    <row r="537" spans="1:19" ht="30" x14ac:dyDescent="0.25">
      <c r="A537" s="1" t="s">
        <v>1517</v>
      </c>
      <c r="B537" s="2" t="s">
        <v>1622</v>
      </c>
      <c r="C537" s="91" t="s">
        <v>1631</v>
      </c>
      <c r="D537" s="91" t="s">
        <v>1631</v>
      </c>
      <c r="E537" s="18" t="s">
        <v>1559</v>
      </c>
      <c r="F537" s="6">
        <v>98</v>
      </c>
      <c r="G537" s="2" t="s">
        <v>203</v>
      </c>
      <c r="H537" s="2" t="s">
        <v>203</v>
      </c>
      <c r="I537" s="2" t="s">
        <v>203</v>
      </c>
      <c r="J537" s="2" t="s">
        <v>203</v>
      </c>
      <c r="K537" s="2" t="s">
        <v>203</v>
      </c>
      <c r="L537" s="2" t="s">
        <v>203</v>
      </c>
      <c r="M537" s="2" t="s">
        <v>203</v>
      </c>
      <c r="N537" s="2" t="s">
        <v>203</v>
      </c>
      <c r="O537" s="2" t="s">
        <v>203</v>
      </c>
      <c r="P537" s="2" t="s">
        <v>203</v>
      </c>
      <c r="Q537" s="2" t="s">
        <v>203</v>
      </c>
      <c r="R537" s="2" t="s">
        <v>203</v>
      </c>
      <c r="S537" s="2" t="s">
        <v>203</v>
      </c>
    </row>
    <row r="538" spans="1:19" ht="30" x14ac:dyDescent="0.25">
      <c r="A538" s="1" t="s">
        <v>1517</v>
      </c>
      <c r="B538" s="2" t="s">
        <v>1623</v>
      </c>
      <c r="C538" s="91" t="s">
        <v>1631</v>
      </c>
      <c r="D538" s="91" t="s">
        <v>1631</v>
      </c>
      <c r="E538" s="18" t="s">
        <v>1559</v>
      </c>
      <c r="F538" s="6">
        <v>95</v>
      </c>
      <c r="G538" s="2" t="s">
        <v>203</v>
      </c>
      <c r="H538" s="2" t="s">
        <v>203</v>
      </c>
      <c r="I538" s="2" t="s">
        <v>203</v>
      </c>
      <c r="J538" s="2" t="s">
        <v>203</v>
      </c>
      <c r="K538" s="2" t="s">
        <v>203</v>
      </c>
      <c r="L538" s="2" t="s">
        <v>203</v>
      </c>
      <c r="M538" s="2" t="s">
        <v>203</v>
      </c>
      <c r="N538" s="2" t="s">
        <v>203</v>
      </c>
      <c r="O538" s="2" t="s">
        <v>203</v>
      </c>
      <c r="P538" s="2" t="s">
        <v>203</v>
      </c>
      <c r="Q538" s="2" t="s">
        <v>203</v>
      </c>
      <c r="R538" s="2" t="s">
        <v>203</v>
      </c>
      <c r="S538" s="2" t="s">
        <v>203</v>
      </c>
    </row>
    <row r="539" spans="1:19" ht="30" x14ac:dyDescent="0.25">
      <c r="A539" s="1" t="s">
        <v>1517</v>
      </c>
      <c r="B539" s="2" t="s">
        <v>1624</v>
      </c>
      <c r="C539" s="91" t="s">
        <v>1631</v>
      </c>
      <c r="D539" s="91" t="s">
        <v>1631</v>
      </c>
      <c r="E539" s="18" t="s">
        <v>1559</v>
      </c>
      <c r="F539" s="6" t="s">
        <v>1632</v>
      </c>
      <c r="G539" s="2" t="s">
        <v>203</v>
      </c>
      <c r="H539" s="2" t="s">
        <v>203</v>
      </c>
      <c r="I539" s="2" t="s">
        <v>203</v>
      </c>
      <c r="J539" s="2" t="s">
        <v>203</v>
      </c>
      <c r="K539" s="2" t="s">
        <v>203</v>
      </c>
      <c r="L539" s="2" t="s">
        <v>203</v>
      </c>
      <c r="M539" s="2" t="s">
        <v>203</v>
      </c>
      <c r="N539" s="2" t="s">
        <v>203</v>
      </c>
      <c r="O539" s="2" t="s">
        <v>203</v>
      </c>
      <c r="P539" s="2" t="s">
        <v>203</v>
      </c>
      <c r="Q539" s="2" t="s">
        <v>203</v>
      </c>
      <c r="R539" s="2" t="s">
        <v>203</v>
      </c>
      <c r="S539" s="2" t="s">
        <v>203</v>
      </c>
    </row>
    <row r="540" spans="1:19" ht="30" x14ac:dyDescent="0.25">
      <c r="A540" s="1" t="s">
        <v>1517</v>
      </c>
      <c r="B540" s="2" t="s">
        <v>1625</v>
      </c>
      <c r="C540" s="91" t="s">
        <v>1631</v>
      </c>
      <c r="D540" s="91" t="s">
        <v>1631</v>
      </c>
      <c r="E540" s="18" t="s">
        <v>1559</v>
      </c>
      <c r="F540" s="6" t="s">
        <v>1633</v>
      </c>
      <c r="G540" s="2" t="s">
        <v>203</v>
      </c>
      <c r="H540" s="2" t="s">
        <v>203</v>
      </c>
      <c r="I540" s="2" t="s">
        <v>203</v>
      </c>
      <c r="J540" s="2" t="s">
        <v>203</v>
      </c>
      <c r="K540" s="2" t="s">
        <v>203</v>
      </c>
      <c r="L540" s="2" t="s">
        <v>203</v>
      </c>
      <c r="M540" s="2" t="s">
        <v>203</v>
      </c>
      <c r="N540" s="2" t="s">
        <v>203</v>
      </c>
      <c r="O540" s="2" t="s">
        <v>203</v>
      </c>
      <c r="P540" s="2" t="s">
        <v>203</v>
      </c>
      <c r="Q540" s="2" t="s">
        <v>203</v>
      </c>
      <c r="R540" s="2" t="s">
        <v>203</v>
      </c>
      <c r="S540" s="2" t="s">
        <v>203</v>
      </c>
    </row>
    <row r="541" spans="1:19" ht="30" x14ac:dyDescent="0.25">
      <c r="A541" s="1" t="s">
        <v>1517</v>
      </c>
      <c r="B541" s="2" t="s">
        <v>1626</v>
      </c>
      <c r="C541" s="91" t="s">
        <v>1631</v>
      </c>
      <c r="D541" s="91" t="s">
        <v>1631</v>
      </c>
      <c r="E541" s="18" t="s">
        <v>1559</v>
      </c>
      <c r="F541" s="6" t="s">
        <v>1634</v>
      </c>
      <c r="G541" s="2" t="s">
        <v>203</v>
      </c>
      <c r="H541" s="2" t="s">
        <v>203</v>
      </c>
      <c r="I541" s="2" t="s">
        <v>203</v>
      </c>
      <c r="J541" s="2" t="s">
        <v>203</v>
      </c>
      <c r="K541" s="2" t="s">
        <v>203</v>
      </c>
      <c r="L541" s="2" t="s">
        <v>203</v>
      </c>
      <c r="M541" s="2" t="s">
        <v>203</v>
      </c>
      <c r="N541" s="2" t="s">
        <v>203</v>
      </c>
      <c r="O541" s="2" t="s">
        <v>203</v>
      </c>
      <c r="P541" s="2" t="s">
        <v>203</v>
      </c>
      <c r="Q541" s="2" t="s">
        <v>203</v>
      </c>
      <c r="R541" s="2" t="s">
        <v>203</v>
      </c>
      <c r="S541" s="2" t="s">
        <v>203</v>
      </c>
    </row>
    <row r="542" spans="1:19" ht="30" x14ac:dyDescent="0.25">
      <c r="A542" s="1" t="s">
        <v>1517</v>
      </c>
      <c r="B542" s="2" t="s">
        <v>1627</v>
      </c>
      <c r="C542" s="91" t="s">
        <v>1631</v>
      </c>
      <c r="D542" s="91" t="s">
        <v>1631</v>
      </c>
      <c r="E542" s="18" t="s">
        <v>1559</v>
      </c>
      <c r="F542" s="6">
        <v>85</v>
      </c>
      <c r="G542" s="2" t="s">
        <v>203</v>
      </c>
      <c r="H542" s="2" t="s">
        <v>203</v>
      </c>
      <c r="I542" s="2" t="s">
        <v>203</v>
      </c>
      <c r="J542" s="2" t="s">
        <v>203</v>
      </c>
      <c r="K542" s="2" t="s">
        <v>203</v>
      </c>
      <c r="L542" s="2" t="s">
        <v>203</v>
      </c>
      <c r="M542" s="2" t="s">
        <v>203</v>
      </c>
      <c r="N542" s="2" t="s">
        <v>203</v>
      </c>
      <c r="O542" s="2" t="s">
        <v>203</v>
      </c>
      <c r="P542" s="2" t="s">
        <v>203</v>
      </c>
      <c r="Q542" s="2" t="s">
        <v>203</v>
      </c>
      <c r="R542" s="2" t="s">
        <v>203</v>
      </c>
      <c r="S542" s="2" t="s">
        <v>203</v>
      </c>
    </row>
    <row r="543" spans="1:19" ht="30" x14ac:dyDescent="0.25">
      <c r="A543" s="1" t="s">
        <v>1517</v>
      </c>
      <c r="B543" s="2" t="s">
        <v>1628</v>
      </c>
      <c r="C543" s="91" t="s">
        <v>1631</v>
      </c>
      <c r="D543" s="91" t="s">
        <v>1631</v>
      </c>
      <c r="E543" s="18" t="s">
        <v>1559</v>
      </c>
      <c r="F543" s="6">
        <v>86</v>
      </c>
      <c r="G543" s="2" t="s">
        <v>203</v>
      </c>
      <c r="H543" s="2" t="s">
        <v>203</v>
      </c>
      <c r="I543" s="2" t="s">
        <v>203</v>
      </c>
      <c r="J543" s="2" t="s">
        <v>203</v>
      </c>
      <c r="K543" s="2" t="s">
        <v>203</v>
      </c>
      <c r="L543" s="2" t="s">
        <v>203</v>
      </c>
      <c r="M543" s="2" t="s">
        <v>203</v>
      </c>
      <c r="N543" s="2" t="s">
        <v>203</v>
      </c>
      <c r="O543" s="2" t="s">
        <v>203</v>
      </c>
      <c r="P543" s="2" t="s">
        <v>203</v>
      </c>
      <c r="Q543" s="2" t="s">
        <v>203</v>
      </c>
      <c r="R543" s="2" t="s">
        <v>203</v>
      </c>
      <c r="S543" s="2" t="s">
        <v>203</v>
      </c>
    </row>
    <row r="544" spans="1:19" ht="30" x14ac:dyDescent="0.25">
      <c r="A544" s="1" t="s">
        <v>1517</v>
      </c>
      <c r="B544" s="2" t="s">
        <v>1629</v>
      </c>
      <c r="C544" s="91" t="s">
        <v>1631</v>
      </c>
      <c r="D544" s="91" t="s">
        <v>1631</v>
      </c>
      <c r="E544" s="18" t="s">
        <v>1559</v>
      </c>
      <c r="F544" s="6" t="s">
        <v>1635</v>
      </c>
      <c r="G544" s="2" t="s">
        <v>203</v>
      </c>
      <c r="H544" s="2" t="s">
        <v>203</v>
      </c>
      <c r="I544" s="2" t="s">
        <v>203</v>
      </c>
      <c r="J544" s="2" t="s">
        <v>203</v>
      </c>
      <c r="K544" s="2" t="s">
        <v>203</v>
      </c>
      <c r="L544" s="2" t="s">
        <v>203</v>
      </c>
      <c r="M544" s="2" t="s">
        <v>203</v>
      </c>
      <c r="N544" s="2" t="s">
        <v>203</v>
      </c>
      <c r="O544" s="2" t="s">
        <v>203</v>
      </c>
      <c r="P544" s="2" t="s">
        <v>203</v>
      </c>
      <c r="Q544" s="2" t="s">
        <v>203</v>
      </c>
      <c r="R544" s="2" t="s">
        <v>203</v>
      </c>
      <c r="S544" s="2" t="s">
        <v>203</v>
      </c>
    </row>
    <row r="545" spans="1:19" ht="30" x14ac:dyDescent="0.25">
      <c r="A545" s="1" t="s">
        <v>1517</v>
      </c>
      <c r="B545" s="2" t="s">
        <v>1630</v>
      </c>
      <c r="C545" s="91" t="s">
        <v>1631</v>
      </c>
      <c r="D545" s="91" t="s">
        <v>1631</v>
      </c>
      <c r="E545" s="18" t="s">
        <v>1559</v>
      </c>
      <c r="F545" s="6">
        <v>81</v>
      </c>
      <c r="G545" s="2" t="s">
        <v>203</v>
      </c>
      <c r="H545" s="2" t="s">
        <v>203</v>
      </c>
      <c r="I545" s="2" t="s">
        <v>203</v>
      </c>
      <c r="J545" s="2" t="s">
        <v>203</v>
      </c>
      <c r="K545" s="2" t="s">
        <v>203</v>
      </c>
      <c r="L545" s="2" t="s">
        <v>203</v>
      </c>
      <c r="M545" s="2" t="s">
        <v>203</v>
      </c>
      <c r="N545" s="2" t="s">
        <v>203</v>
      </c>
      <c r="O545" s="2" t="s">
        <v>203</v>
      </c>
      <c r="P545" s="2" t="s">
        <v>203</v>
      </c>
      <c r="Q545" s="2" t="s">
        <v>203</v>
      </c>
      <c r="R545" s="2" t="s">
        <v>203</v>
      </c>
      <c r="S545" s="2" t="s">
        <v>203</v>
      </c>
    </row>
    <row r="546" spans="1:19" x14ac:dyDescent="0.25">
      <c r="A546" s="1" t="s">
        <v>1561</v>
      </c>
      <c r="B546" s="2" t="s">
        <v>1566</v>
      </c>
      <c r="C546" s="90" t="s">
        <v>1505</v>
      </c>
      <c r="D546" s="90" t="s">
        <v>1505</v>
      </c>
      <c r="E546" s="2" t="s">
        <v>1478</v>
      </c>
      <c r="F546" s="2" t="s">
        <v>203</v>
      </c>
      <c r="G546" s="2" t="s">
        <v>203</v>
      </c>
      <c r="H546" s="2" t="s">
        <v>203</v>
      </c>
      <c r="I546" s="6">
        <v>168</v>
      </c>
      <c r="J546" s="5">
        <v>171.4</v>
      </c>
      <c r="K546" s="2" t="s">
        <v>203</v>
      </c>
      <c r="L546" s="2" t="s">
        <v>203</v>
      </c>
      <c r="M546" s="2" t="s">
        <v>203</v>
      </c>
      <c r="N546" s="2" t="s">
        <v>203</v>
      </c>
      <c r="O546" s="2" t="s">
        <v>203</v>
      </c>
      <c r="P546" s="2" t="s">
        <v>203</v>
      </c>
      <c r="Q546" s="2" t="s">
        <v>203</v>
      </c>
      <c r="R546" s="5" t="s">
        <v>1567</v>
      </c>
      <c r="S546" s="92" t="s">
        <v>1651</v>
      </c>
    </row>
    <row r="547" spans="1:19" x14ac:dyDescent="0.25">
      <c r="A547" s="1" t="s">
        <v>1561</v>
      </c>
      <c r="B547" s="2" t="s">
        <v>1568</v>
      </c>
      <c r="C547" s="90" t="s">
        <v>1505</v>
      </c>
      <c r="D547" s="90" t="s">
        <v>1505</v>
      </c>
      <c r="E547" s="2" t="s">
        <v>1478</v>
      </c>
      <c r="F547" s="2" t="s">
        <v>203</v>
      </c>
      <c r="G547" s="2" t="s">
        <v>203</v>
      </c>
      <c r="H547" s="2" t="s">
        <v>203</v>
      </c>
      <c r="I547" s="6">
        <v>157.80000000000001</v>
      </c>
      <c r="J547" s="5">
        <v>160.69999999999999</v>
      </c>
      <c r="K547" s="2" t="s">
        <v>203</v>
      </c>
      <c r="L547" s="2" t="s">
        <v>203</v>
      </c>
      <c r="M547" s="2" t="s">
        <v>203</v>
      </c>
      <c r="N547" s="2" t="s">
        <v>203</v>
      </c>
      <c r="O547" s="2" t="s">
        <v>203</v>
      </c>
      <c r="P547" s="2" t="s">
        <v>203</v>
      </c>
      <c r="Q547" s="2" t="s">
        <v>203</v>
      </c>
      <c r="R547" s="5" t="s">
        <v>1574</v>
      </c>
      <c r="S547" s="92" t="s">
        <v>1652</v>
      </c>
    </row>
    <row r="548" spans="1:19" x14ac:dyDescent="0.25">
      <c r="A548" s="1" t="s">
        <v>1561</v>
      </c>
      <c r="B548" s="2" t="s">
        <v>1569</v>
      </c>
      <c r="C548" s="90" t="s">
        <v>1505</v>
      </c>
      <c r="D548" s="90" t="s">
        <v>1505</v>
      </c>
      <c r="E548" s="2" t="s">
        <v>1478</v>
      </c>
      <c r="F548" s="2" t="s">
        <v>203</v>
      </c>
      <c r="G548" s="2" t="s">
        <v>203</v>
      </c>
      <c r="H548" s="2" t="s">
        <v>203</v>
      </c>
      <c r="I548" s="6">
        <v>158.69999999999999</v>
      </c>
      <c r="J548" s="5">
        <v>163.9</v>
      </c>
      <c r="K548" s="2" t="s">
        <v>203</v>
      </c>
      <c r="L548" s="2" t="s">
        <v>203</v>
      </c>
      <c r="M548" s="2" t="s">
        <v>203</v>
      </c>
      <c r="N548" s="2" t="s">
        <v>203</v>
      </c>
      <c r="O548" s="2" t="s">
        <v>203</v>
      </c>
      <c r="P548" s="2" t="s">
        <v>203</v>
      </c>
      <c r="Q548" s="2" t="s">
        <v>203</v>
      </c>
      <c r="R548" s="5" t="s">
        <v>1575</v>
      </c>
      <c r="S548" s="92" t="s">
        <v>1653</v>
      </c>
    </row>
    <row r="549" spans="1:19" x14ac:dyDescent="0.25">
      <c r="A549" s="1" t="s">
        <v>1561</v>
      </c>
      <c r="B549" s="2" t="s">
        <v>1569</v>
      </c>
      <c r="C549" s="90" t="s">
        <v>1505</v>
      </c>
      <c r="D549" s="90" t="s">
        <v>1505</v>
      </c>
      <c r="E549" s="2" t="s">
        <v>1478</v>
      </c>
      <c r="F549" s="2" t="s">
        <v>203</v>
      </c>
      <c r="G549" s="2" t="s">
        <v>203</v>
      </c>
      <c r="H549" s="2" t="s">
        <v>203</v>
      </c>
      <c r="I549" s="6">
        <v>147</v>
      </c>
      <c r="J549" s="5">
        <v>150.69999999999999</v>
      </c>
      <c r="K549" s="2" t="s">
        <v>203</v>
      </c>
      <c r="L549" s="2" t="s">
        <v>203</v>
      </c>
      <c r="M549" s="2" t="s">
        <v>203</v>
      </c>
      <c r="N549" s="2" t="s">
        <v>203</v>
      </c>
      <c r="O549" s="2" t="s">
        <v>203</v>
      </c>
      <c r="P549" s="2" t="s">
        <v>203</v>
      </c>
      <c r="Q549" s="2" t="s">
        <v>203</v>
      </c>
      <c r="R549" s="5" t="s">
        <v>1576</v>
      </c>
      <c r="S549" s="92" t="s">
        <v>1654</v>
      </c>
    </row>
    <row r="550" spans="1:19" x14ac:dyDescent="0.25">
      <c r="A550" s="1" t="s">
        <v>1561</v>
      </c>
      <c r="B550" s="2" t="s">
        <v>1570</v>
      </c>
      <c r="C550" s="90" t="s">
        <v>1505</v>
      </c>
      <c r="D550" s="90" t="s">
        <v>1505</v>
      </c>
      <c r="E550" s="2" t="s">
        <v>1478</v>
      </c>
      <c r="F550" s="2" t="s">
        <v>203</v>
      </c>
      <c r="G550" s="2" t="s">
        <v>203</v>
      </c>
      <c r="H550" s="2" t="s">
        <v>203</v>
      </c>
      <c r="I550" s="6">
        <v>157</v>
      </c>
      <c r="J550" s="11">
        <v>159</v>
      </c>
      <c r="K550" s="2" t="s">
        <v>203</v>
      </c>
      <c r="L550" s="2" t="s">
        <v>203</v>
      </c>
      <c r="M550" s="2" t="s">
        <v>203</v>
      </c>
      <c r="N550" s="2" t="s">
        <v>203</v>
      </c>
      <c r="O550" s="2" t="s">
        <v>203</v>
      </c>
      <c r="P550" s="2" t="s">
        <v>203</v>
      </c>
      <c r="Q550" s="2" t="s">
        <v>203</v>
      </c>
      <c r="R550" s="5" t="s">
        <v>1577</v>
      </c>
      <c r="S550" s="92" t="s">
        <v>1654</v>
      </c>
    </row>
    <row r="551" spans="1:19" x14ac:dyDescent="0.25">
      <c r="A551" s="1" t="s">
        <v>1561</v>
      </c>
      <c r="B551" s="2" t="s">
        <v>1570</v>
      </c>
      <c r="C551" s="90" t="s">
        <v>1505</v>
      </c>
      <c r="D551" s="90" t="s">
        <v>1505</v>
      </c>
      <c r="E551" s="2" t="s">
        <v>1478</v>
      </c>
      <c r="F551" s="2" t="s">
        <v>203</v>
      </c>
      <c r="G551" s="2" t="s">
        <v>203</v>
      </c>
      <c r="H551" s="2" t="s">
        <v>203</v>
      </c>
      <c r="I551" s="6">
        <v>147</v>
      </c>
      <c r="J551" s="5">
        <v>149.19999999999999</v>
      </c>
      <c r="K551" s="2" t="s">
        <v>203</v>
      </c>
      <c r="L551" s="2" t="s">
        <v>203</v>
      </c>
      <c r="M551" s="2" t="s">
        <v>203</v>
      </c>
      <c r="N551" s="2" t="s">
        <v>203</v>
      </c>
      <c r="O551" s="2" t="s">
        <v>203</v>
      </c>
      <c r="P551" s="2" t="s">
        <v>203</v>
      </c>
      <c r="Q551" s="2" t="s">
        <v>203</v>
      </c>
      <c r="R551" s="5" t="s">
        <v>1578</v>
      </c>
      <c r="S551" s="92" t="s">
        <v>1655</v>
      </c>
    </row>
    <row r="552" spans="1:19" x14ac:dyDescent="0.25">
      <c r="A552" s="1" t="s">
        <v>1561</v>
      </c>
      <c r="B552" s="2" t="s">
        <v>1571</v>
      </c>
      <c r="C552" s="90" t="s">
        <v>1505</v>
      </c>
      <c r="D552" s="90" t="s">
        <v>1505</v>
      </c>
      <c r="E552" s="2" t="s">
        <v>1478</v>
      </c>
      <c r="F552" s="2" t="s">
        <v>203</v>
      </c>
      <c r="G552" s="2" t="s">
        <v>203</v>
      </c>
      <c r="H552" s="2" t="s">
        <v>203</v>
      </c>
      <c r="I552" s="6">
        <v>158.6</v>
      </c>
      <c r="J552" s="5">
        <v>164.2</v>
      </c>
      <c r="K552" s="2" t="s">
        <v>203</v>
      </c>
      <c r="L552" s="2" t="s">
        <v>203</v>
      </c>
      <c r="M552" s="2" t="s">
        <v>203</v>
      </c>
      <c r="N552" s="2" t="s">
        <v>203</v>
      </c>
      <c r="O552" s="2" t="s">
        <v>203</v>
      </c>
      <c r="P552" s="2" t="s">
        <v>203</v>
      </c>
      <c r="Q552" s="2" t="s">
        <v>203</v>
      </c>
      <c r="R552" s="5" t="s">
        <v>1579</v>
      </c>
      <c r="S552" s="92" t="s">
        <v>1652</v>
      </c>
    </row>
    <row r="553" spans="1:19" x14ac:dyDescent="0.25">
      <c r="A553" s="1" t="s">
        <v>1561</v>
      </c>
      <c r="B553" s="2" t="s">
        <v>1571</v>
      </c>
      <c r="C553" s="90" t="s">
        <v>1505</v>
      </c>
      <c r="D553" s="90" t="s">
        <v>1505</v>
      </c>
      <c r="E553" s="2" t="s">
        <v>1478</v>
      </c>
      <c r="F553" s="2" t="s">
        <v>203</v>
      </c>
      <c r="G553" s="2" t="s">
        <v>203</v>
      </c>
      <c r="H553" s="2" t="s">
        <v>203</v>
      </c>
      <c r="I553" s="6">
        <v>147.30000000000001</v>
      </c>
      <c r="J553" s="11">
        <v>149</v>
      </c>
      <c r="K553" s="2" t="s">
        <v>203</v>
      </c>
      <c r="L553" s="2" t="s">
        <v>203</v>
      </c>
      <c r="M553" s="2" t="s">
        <v>203</v>
      </c>
      <c r="N553" s="2" t="s">
        <v>203</v>
      </c>
      <c r="O553" s="2" t="s">
        <v>203</v>
      </c>
      <c r="P553" s="2" t="s">
        <v>203</v>
      </c>
      <c r="Q553" s="2" t="s">
        <v>203</v>
      </c>
      <c r="R553" s="5" t="s">
        <v>1580</v>
      </c>
      <c r="S553" s="92" t="s">
        <v>1656</v>
      </c>
    </row>
    <row r="554" spans="1:19" x14ac:dyDescent="0.25">
      <c r="A554" s="1" t="s">
        <v>1561</v>
      </c>
      <c r="B554" s="2" t="s">
        <v>1572</v>
      </c>
      <c r="C554" s="90" t="s">
        <v>1505</v>
      </c>
      <c r="D554" s="90" t="s">
        <v>1505</v>
      </c>
      <c r="E554" s="2" t="s">
        <v>1478</v>
      </c>
      <c r="F554" s="2" t="s">
        <v>203</v>
      </c>
      <c r="G554" s="2" t="s">
        <v>203</v>
      </c>
      <c r="H554" s="2" t="s">
        <v>203</v>
      </c>
      <c r="I554" s="6">
        <v>163.6</v>
      </c>
      <c r="J554" s="5">
        <v>164.4</v>
      </c>
      <c r="K554" s="2" t="s">
        <v>203</v>
      </c>
      <c r="L554" s="2" t="s">
        <v>203</v>
      </c>
      <c r="M554" s="2" t="s">
        <v>203</v>
      </c>
      <c r="N554" s="2" t="s">
        <v>203</v>
      </c>
      <c r="O554" s="2" t="s">
        <v>203</v>
      </c>
      <c r="P554" s="2" t="s">
        <v>203</v>
      </c>
      <c r="Q554" s="2" t="s">
        <v>203</v>
      </c>
      <c r="R554" s="5" t="s">
        <v>1581</v>
      </c>
      <c r="S554" s="92" t="s">
        <v>1657</v>
      </c>
    </row>
    <row r="555" spans="1:19" x14ac:dyDescent="0.25">
      <c r="A555" s="1" t="s">
        <v>1561</v>
      </c>
      <c r="B555" s="2" t="s">
        <v>1572</v>
      </c>
      <c r="C555" s="90" t="s">
        <v>1505</v>
      </c>
      <c r="D555" s="90" t="s">
        <v>1505</v>
      </c>
      <c r="E555" s="2" t="s">
        <v>1478</v>
      </c>
      <c r="F555" s="2" t="s">
        <v>203</v>
      </c>
      <c r="G555" s="2" t="s">
        <v>203</v>
      </c>
      <c r="H555" s="2" t="s">
        <v>203</v>
      </c>
      <c r="I555" s="6">
        <v>148.19999999999999</v>
      </c>
      <c r="J555" s="5">
        <v>149.80000000000001</v>
      </c>
      <c r="K555" s="2" t="s">
        <v>203</v>
      </c>
      <c r="L555" s="2" t="s">
        <v>203</v>
      </c>
      <c r="M555" s="2" t="s">
        <v>203</v>
      </c>
      <c r="N555" s="2" t="s">
        <v>203</v>
      </c>
      <c r="O555" s="2" t="s">
        <v>203</v>
      </c>
      <c r="P555" s="2" t="s">
        <v>203</v>
      </c>
      <c r="Q555" s="2" t="s">
        <v>203</v>
      </c>
      <c r="R555" s="5" t="s">
        <v>1582</v>
      </c>
      <c r="S555" s="92" t="s">
        <v>1655</v>
      </c>
    </row>
    <row r="556" spans="1:19" x14ac:dyDescent="0.25">
      <c r="A556" s="1" t="s">
        <v>1561</v>
      </c>
      <c r="B556" s="2" t="s">
        <v>1573</v>
      </c>
      <c r="C556" s="90" t="s">
        <v>1505</v>
      </c>
      <c r="D556" s="90" t="s">
        <v>1505</v>
      </c>
      <c r="E556" s="2" t="s">
        <v>1478</v>
      </c>
      <c r="F556" s="2" t="s">
        <v>203</v>
      </c>
      <c r="G556" s="2" t="s">
        <v>203</v>
      </c>
      <c r="H556" s="2" t="s">
        <v>203</v>
      </c>
      <c r="I556" s="6">
        <v>156.80000000000001</v>
      </c>
      <c r="J556" s="11">
        <v>159</v>
      </c>
      <c r="K556" s="2" t="s">
        <v>203</v>
      </c>
      <c r="L556" s="2" t="s">
        <v>203</v>
      </c>
      <c r="M556" s="2" t="s">
        <v>203</v>
      </c>
      <c r="N556" s="2" t="s">
        <v>203</v>
      </c>
      <c r="O556" s="2" t="s">
        <v>203</v>
      </c>
      <c r="P556" s="2" t="s">
        <v>203</v>
      </c>
      <c r="Q556" s="2" t="s">
        <v>203</v>
      </c>
      <c r="R556" s="5" t="s">
        <v>1577</v>
      </c>
      <c r="S556" s="92" t="s">
        <v>1654</v>
      </c>
    </row>
    <row r="557" spans="1:19" x14ac:dyDescent="0.25">
      <c r="A557" s="1" t="s">
        <v>1561</v>
      </c>
      <c r="B557" s="2" t="s">
        <v>1573</v>
      </c>
      <c r="C557" s="90" t="s">
        <v>1505</v>
      </c>
      <c r="D557" s="90" t="s">
        <v>1505</v>
      </c>
      <c r="E557" s="2" t="s">
        <v>1478</v>
      </c>
      <c r="F557" s="2" t="s">
        <v>203</v>
      </c>
      <c r="G557" s="2" t="s">
        <v>203</v>
      </c>
      <c r="H557" s="2" t="s">
        <v>203</v>
      </c>
      <c r="I557" s="6">
        <v>147.19999999999999</v>
      </c>
      <c r="J557" s="11">
        <v>149</v>
      </c>
      <c r="K557" s="2" t="s">
        <v>203</v>
      </c>
      <c r="L557" s="2" t="s">
        <v>203</v>
      </c>
      <c r="M557" s="2" t="s">
        <v>203</v>
      </c>
      <c r="N557" s="2" t="s">
        <v>203</v>
      </c>
      <c r="O557" s="2" t="s">
        <v>203</v>
      </c>
      <c r="P557" s="2" t="s">
        <v>203</v>
      </c>
      <c r="Q557" s="2" t="s">
        <v>203</v>
      </c>
      <c r="R557" s="5" t="s">
        <v>1578</v>
      </c>
      <c r="S557" s="92" t="s">
        <v>1655</v>
      </c>
    </row>
    <row r="558" spans="1:19" x14ac:dyDescent="0.25">
      <c r="A558" s="1" t="s">
        <v>1561</v>
      </c>
      <c r="B558" s="2" t="s">
        <v>1583</v>
      </c>
      <c r="C558" s="90" t="s">
        <v>1505</v>
      </c>
      <c r="D558" s="90" t="s">
        <v>1505</v>
      </c>
      <c r="E558" s="2" t="s">
        <v>1478</v>
      </c>
      <c r="F558" s="2" t="s">
        <v>203</v>
      </c>
      <c r="G558" s="2" t="s">
        <v>203</v>
      </c>
      <c r="H558" s="2" t="s">
        <v>203</v>
      </c>
      <c r="I558" s="6">
        <v>150.4</v>
      </c>
      <c r="J558" s="5">
        <v>150.5</v>
      </c>
      <c r="K558" s="2" t="s">
        <v>203</v>
      </c>
      <c r="L558" s="2" t="s">
        <v>203</v>
      </c>
      <c r="M558" s="2" t="s">
        <v>203</v>
      </c>
      <c r="N558" s="2" t="s">
        <v>203</v>
      </c>
      <c r="O558" s="2" t="s">
        <v>203</v>
      </c>
      <c r="P558" s="2" t="s">
        <v>203</v>
      </c>
      <c r="Q558" s="2" t="s">
        <v>203</v>
      </c>
      <c r="R558" s="5" t="s">
        <v>1596</v>
      </c>
      <c r="S558" s="92" t="s">
        <v>1655</v>
      </c>
    </row>
    <row r="559" spans="1:19" x14ac:dyDescent="0.25">
      <c r="A559" s="1" t="s">
        <v>1561</v>
      </c>
      <c r="B559" s="2" t="s">
        <v>1584</v>
      </c>
      <c r="C559" s="90" t="s">
        <v>1505</v>
      </c>
      <c r="D559" s="90" t="s">
        <v>1505</v>
      </c>
      <c r="E559" s="2" t="s">
        <v>1478</v>
      </c>
      <c r="F559" s="2" t="s">
        <v>203</v>
      </c>
      <c r="G559" s="2" t="s">
        <v>203</v>
      </c>
      <c r="H559" s="2" t="s">
        <v>203</v>
      </c>
      <c r="I559" s="6">
        <v>150.4</v>
      </c>
      <c r="J559" s="5">
        <v>151.6</v>
      </c>
      <c r="K559" s="2" t="s">
        <v>203</v>
      </c>
      <c r="L559" s="2" t="s">
        <v>203</v>
      </c>
      <c r="M559" s="2" t="s">
        <v>203</v>
      </c>
      <c r="N559" s="2" t="s">
        <v>203</v>
      </c>
      <c r="O559" s="2" t="s">
        <v>203</v>
      </c>
      <c r="P559" s="2" t="s">
        <v>203</v>
      </c>
      <c r="Q559" s="2" t="s">
        <v>203</v>
      </c>
      <c r="R559" s="5" t="s">
        <v>1597</v>
      </c>
      <c r="S559" s="92" t="s">
        <v>1655</v>
      </c>
    </row>
    <row r="560" spans="1:19" x14ac:dyDescent="0.25">
      <c r="A560" s="1" t="s">
        <v>1561</v>
      </c>
      <c r="B560" s="2" t="s">
        <v>1585</v>
      </c>
      <c r="C560" s="90" t="s">
        <v>1505</v>
      </c>
      <c r="D560" s="90" t="s">
        <v>1505</v>
      </c>
      <c r="E560" s="2" t="s">
        <v>1478</v>
      </c>
      <c r="F560" s="2" t="s">
        <v>203</v>
      </c>
      <c r="G560" s="2" t="s">
        <v>203</v>
      </c>
      <c r="H560" s="2" t="s">
        <v>203</v>
      </c>
      <c r="I560" s="6">
        <v>147.9</v>
      </c>
      <c r="J560" s="5">
        <v>150.9</v>
      </c>
      <c r="K560" s="2" t="s">
        <v>203</v>
      </c>
      <c r="L560" s="2" t="s">
        <v>203</v>
      </c>
      <c r="M560" s="2" t="s">
        <v>203</v>
      </c>
      <c r="N560" s="2" t="s">
        <v>203</v>
      </c>
      <c r="O560" s="2" t="s">
        <v>203</v>
      </c>
      <c r="P560" s="2" t="s">
        <v>203</v>
      </c>
      <c r="Q560" s="2" t="s">
        <v>203</v>
      </c>
      <c r="R560" s="5" t="s">
        <v>1598</v>
      </c>
      <c r="S560" s="92" t="s">
        <v>1656</v>
      </c>
    </row>
    <row r="561" spans="1:19" x14ac:dyDescent="0.25">
      <c r="A561" s="1" t="s">
        <v>1561</v>
      </c>
      <c r="B561" s="2" t="s">
        <v>1586</v>
      </c>
      <c r="C561" s="90" t="s">
        <v>1505</v>
      </c>
      <c r="D561" s="90" t="s">
        <v>1505</v>
      </c>
      <c r="E561" s="2" t="s">
        <v>1478</v>
      </c>
      <c r="F561" s="2" t="s">
        <v>203</v>
      </c>
      <c r="G561" s="2" t="s">
        <v>203</v>
      </c>
      <c r="H561" s="2" t="s">
        <v>203</v>
      </c>
      <c r="I561" s="6">
        <v>144.6</v>
      </c>
      <c r="J561" s="5">
        <v>146.19999999999999</v>
      </c>
      <c r="K561" s="2" t="s">
        <v>203</v>
      </c>
      <c r="L561" s="2" t="s">
        <v>203</v>
      </c>
      <c r="M561" s="2" t="s">
        <v>203</v>
      </c>
      <c r="N561" s="2" t="s">
        <v>203</v>
      </c>
      <c r="O561" s="2" t="s">
        <v>203</v>
      </c>
      <c r="P561" s="2" t="s">
        <v>203</v>
      </c>
      <c r="Q561" s="2" t="s">
        <v>203</v>
      </c>
      <c r="R561" s="5" t="s">
        <v>1599</v>
      </c>
      <c r="S561" s="92" t="s">
        <v>1656</v>
      </c>
    </row>
    <row r="562" spans="1:19" x14ac:dyDescent="0.25">
      <c r="A562" s="1" t="s">
        <v>1561</v>
      </c>
      <c r="B562" s="2" t="s">
        <v>1587</v>
      </c>
      <c r="C562" s="90" t="s">
        <v>1505</v>
      </c>
      <c r="D562" s="90" t="s">
        <v>1505</v>
      </c>
      <c r="E562" s="2" t="s">
        <v>1478</v>
      </c>
      <c r="F562" s="2" t="s">
        <v>203</v>
      </c>
      <c r="G562" s="2" t="s">
        <v>203</v>
      </c>
      <c r="H562" s="2" t="s">
        <v>203</v>
      </c>
      <c r="I562" s="6">
        <v>142.9</v>
      </c>
      <c r="J562" s="5">
        <v>144.80000000000001</v>
      </c>
      <c r="K562" s="2" t="s">
        <v>203</v>
      </c>
      <c r="L562" s="2" t="s">
        <v>203</v>
      </c>
      <c r="M562" s="2" t="s">
        <v>203</v>
      </c>
      <c r="N562" s="2" t="s">
        <v>203</v>
      </c>
      <c r="O562" s="2" t="s">
        <v>203</v>
      </c>
      <c r="P562" s="2" t="s">
        <v>203</v>
      </c>
      <c r="Q562" s="2" t="s">
        <v>203</v>
      </c>
      <c r="R562" s="5" t="s">
        <v>1600</v>
      </c>
      <c r="S562" s="92" t="s">
        <v>1656</v>
      </c>
    </row>
    <row r="563" spans="1:19" x14ac:dyDescent="0.25">
      <c r="A563" s="1" t="s">
        <v>1561</v>
      </c>
      <c r="B563" s="2" t="s">
        <v>1588</v>
      </c>
      <c r="C563" s="90" t="s">
        <v>1505</v>
      </c>
      <c r="D563" s="90" t="s">
        <v>1505</v>
      </c>
      <c r="E563" s="2" t="s">
        <v>1478</v>
      </c>
      <c r="F563" s="2" t="s">
        <v>203</v>
      </c>
      <c r="G563" s="2" t="s">
        <v>203</v>
      </c>
      <c r="H563" s="2" t="s">
        <v>203</v>
      </c>
      <c r="I563" s="6">
        <v>141.30000000000001</v>
      </c>
      <c r="J563" s="5">
        <v>143.4</v>
      </c>
      <c r="K563" s="2" t="s">
        <v>203</v>
      </c>
      <c r="L563" s="2" t="s">
        <v>203</v>
      </c>
      <c r="M563" s="2" t="s">
        <v>203</v>
      </c>
      <c r="N563" s="2" t="s">
        <v>203</v>
      </c>
      <c r="O563" s="2" t="s">
        <v>203</v>
      </c>
      <c r="P563" s="2" t="s">
        <v>203</v>
      </c>
      <c r="Q563" s="2" t="s">
        <v>203</v>
      </c>
      <c r="R563" s="5" t="s">
        <v>1601</v>
      </c>
      <c r="S563" s="92" t="s">
        <v>1656</v>
      </c>
    </row>
    <row r="564" spans="1:19" x14ac:dyDescent="0.25">
      <c r="A564" s="1" t="s">
        <v>1561</v>
      </c>
      <c r="B564" s="2" t="s">
        <v>1589</v>
      </c>
      <c r="C564" s="90" t="s">
        <v>1505</v>
      </c>
      <c r="D564" s="90" t="s">
        <v>1505</v>
      </c>
      <c r="E564" s="2" t="s">
        <v>1478</v>
      </c>
      <c r="F564" s="2" t="s">
        <v>203</v>
      </c>
      <c r="G564" s="2" t="s">
        <v>203</v>
      </c>
      <c r="H564" s="2" t="s">
        <v>203</v>
      </c>
      <c r="I564" s="6">
        <v>149.4</v>
      </c>
      <c r="J564" s="5">
        <v>149.5</v>
      </c>
      <c r="K564" s="2" t="s">
        <v>203</v>
      </c>
      <c r="L564" s="2" t="s">
        <v>203</v>
      </c>
      <c r="M564" s="2" t="s">
        <v>203</v>
      </c>
      <c r="N564" s="2" t="s">
        <v>203</v>
      </c>
      <c r="O564" s="2" t="s">
        <v>203</v>
      </c>
      <c r="P564" s="2" t="s">
        <v>203</v>
      </c>
      <c r="Q564" s="2" t="s">
        <v>203</v>
      </c>
      <c r="R564" s="5">
        <v>53.8</v>
      </c>
      <c r="S564" s="92">
        <v>0.1</v>
      </c>
    </row>
    <row r="565" spans="1:19" x14ac:dyDescent="0.25">
      <c r="A565" s="1" t="s">
        <v>1561</v>
      </c>
      <c r="B565" s="2" t="s">
        <v>1590</v>
      </c>
      <c r="C565" s="90" t="s">
        <v>1505</v>
      </c>
      <c r="D565" s="90" t="s">
        <v>1505</v>
      </c>
      <c r="E565" s="2" t="s">
        <v>1478</v>
      </c>
      <c r="F565" s="2" t="s">
        <v>203</v>
      </c>
      <c r="G565" s="2" t="s">
        <v>203</v>
      </c>
      <c r="H565" s="2" t="s">
        <v>203</v>
      </c>
      <c r="I565" s="6">
        <v>150.19999999999999</v>
      </c>
      <c r="J565" s="5">
        <v>151.6</v>
      </c>
      <c r="K565" s="2" t="s">
        <v>203</v>
      </c>
      <c r="L565" s="2" t="s">
        <v>203</v>
      </c>
      <c r="M565" s="2" t="s">
        <v>203</v>
      </c>
      <c r="N565" s="2" t="s">
        <v>203</v>
      </c>
      <c r="O565" s="2" t="s">
        <v>203</v>
      </c>
      <c r="P565" s="2" t="s">
        <v>203</v>
      </c>
      <c r="Q565" s="2" t="s">
        <v>203</v>
      </c>
      <c r="R565" s="5" t="s">
        <v>1602</v>
      </c>
      <c r="S565" s="92" t="s">
        <v>1658</v>
      </c>
    </row>
    <row r="566" spans="1:19" x14ac:dyDescent="0.25">
      <c r="A566" s="1" t="s">
        <v>1561</v>
      </c>
      <c r="B566" s="2" t="s">
        <v>1591</v>
      </c>
      <c r="C566" s="90" t="s">
        <v>1505</v>
      </c>
      <c r="D566" s="90" t="s">
        <v>1505</v>
      </c>
      <c r="E566" s="2" t="s">
        <v>1478</v>
      </c>
      <c r="F566" s="2" t="s">
        <v>203</v>
      </c>
      <c r="G566" s="2" t="s">
        <v>203</v>
      </c>
      <c r="H566" s="2" t="s">
        <v>203</v>
      </c>
      <c r="I566" s="6">
        <v>150.80000000000001</v>
      </c>
      <c r="J566" s="5">
        <v>152</v>
      </c>
      <c r="K566" s="2" t="s">
        <v>203</v>
      </c>
      <c r="L566" s="2" t="s">
        <v>203</v>
      </c>
      <c r="M566" s="2" t="s">
        <v>203</v>
      </c>
      <c r="N566" s="2" t="s">
        <v>203</v>
      </c>
      <c r="O566" s="2" t="s">
        <v>203</v>
      </c>
      <c r="P566" s="2" t="s">
        <v>203</v>
      </c>
      <c r="Q566" s="2" t="s">
        <v>203</v>
      </c>
      <c r="R566" s="5" t="s">
        <v>1603</v>
      </c>
      <c r="S566" s="92" t="s">
        <v>1658</v>
      </c>
    </row>
    <row r="567" spans="1:19" x14ac:dyDescent="0.25">
      <c r="A567" s="1" t="s">
        <v>1561</v>
      </c>
      <c r="B567" s="2" t="s">
        <v>1592</v>
      </c>
      <c r="C567" s="90" t="s">
        <v>1505</v>
      </c>
      <c r="D567" s="90" t="s">
        <v>1505</v>
      </c>
      <c r="E567" s="2" t="s">
        <v>1478</v>
      </c>
      <c r="F567" s="2" t="s">
        <v>203</v>
      </c>
      <c r="G567" s="2" t="s">
        <v>203</v>
      </c>
      <c r="H567" s="2" t="s">
        <v>203</v>
      </c>
      <c r="I567" s="6" t="s">
        <v>203</v>
      </c>
      <c r="J567" s="5">
        <v>144.30000000000001</v>
      </c>
      <c r="K567" s="2" t="s">
        <v>203</v>
      </c>
      <c r="L567" s="2" t="s">
        <v>203</v>
      </c>
      <c r="M567" s="2" t="s">
        <v>203</v>
      </c>
      <c r="N567" s="2" t="s">
        <v>203</v>
      </c>
      <c r="O567" s="2" t="s">
        <v>203</v>
      </c>
      <c r="P567" s="2" t="s">
        <v>203</v>
      </c>
      <c r="Q567" s="2" t="s">
        <v>203</v>
      </c>
      <c r="R567" s="5">
        <v>45.2</v>
      </c>
      <c r="S567" s="93">
        <v>0</v>
      </c>
    </row>
    <row r="568" spans="1:19" x14ac:dyDescent="0.25">
      <c r="A568" s="1" t="s">
        <v>1561</v>
      </c>
      <c r="B568" s="2" t="s">
        <v>1593</v>
      </c>
      <c r="C568" s="90" t="s">
        <v>1505</v>
      </c>
      <c r="D568" s="90" t="s">
        <v>1505</v>
      </c>
      <c r="E568" s="2" t="s">
        <v>1478</v>
      </c>
      <c r="F568" s="2" t="s">
        <v>203</v>
      </c>
      <c r="G568" s="2" t="s">
        <v>203</v>
      </c>
      <c r="H568" s="2" t="s">
        <v>203</v>
      </c>
      <c r="I568" s="6" t="s">
        <v>203</v>
      </c>
      <c r="J568" s="5">
        <v>160.1</v>
      </c>
      <c r="K568" s="2" t="s">
        <v>203</v>
      </c>
      <c r="L568" s="2" t="s">
        <v>203</v>
      </c>
      <c r="M568" s="2" t="s">
        <v>203</v>
      </c>
      <c r="N568" s="2" t="s">
        <v>203</v>
      </c>
      <c r="O568" s="2" t="s">
        <v>203</v>
      </c>
      <c r="P568" s="2" t="s">
        <v>203</v>
      </c>
      <c r="Q568" s="2" t="s">
        <v>203</v>
      </c>
      <c r="R568" s="5">
        <v>49.8</v>
      </c>
      <c r="S568" s="93">
        <v>0</v>
      </c>
    </row>
    <row r="569" spans="1:19" x14ac:dyDescent="0.25">
      <c r="A569" s="1" t="s">
        <v>1561</v>
      </c>
      <c r="B569" s="2" t="s">
        <v>1594</v>
      </c>
      <c r="C569" s="90" t="s">
        <v>1505</v>
      </c>
      <c r="D569" s="90" t="s">
        <v>1505</v>
      </c>
      <c r="E569" s="2" t="s">
        <v>1478</v>
      </c>
      <c r="F569" s="2" t="s">
        <v>203</v>
      </c>
      <c r="G569" s="2" t="s">
        <v>203</v>
      </c>
      <c r="H569" s="2" t="s">
        <v>203</v>
      </c>
      <c r="I569" s="6" t="s">
        <v>203</v>
      </c>
      <c r="J569" s="5">
        <v>159.69999999999999</v>
      </c>
      <c r="K569" s="2" t="s">
        <v>203</v>
      </c>
      <c r="L569" s="2" t="s">
        <v>203</v>
      </c>
      <c r="M569" s="2" t="s">
        <v>203</v>
      </c>
      <c r="N569" s="2" t="s">
        <v>203</v>
      </c>
      <c r="O569" s="2" t="s">
        <v>203</v>
      </c>
      <c r="P569" s="2" t="s">
        <v>203</v>
      </c>
      <c r="Q569" s="2" t="s">
        <v>203</v>
      </c>
      <c r="R569" s="5">
        <v>54.6</v>
      </c>
      <c r="S569" s="92">
        <v>0.1</v>
      </c>
    </row>
    <row r="570" spans="1:19" x14ac:dyDescent="0.25">
      <c r="A570" s="1" t="s">
        <v>1561</v>
      </c>
      <c r="B570" s="2" t="s">
        <v>1595</v>
      </c>
      <c r="C570" s="90" t="s">
        <v>1505</v>
      </c>
      <c r="D570" s="90" t="s">
        <v>1505</v>
      </c>
      <c r="E570" s="2" t="s">
        <v>1478</v>
      </c>
      <c r="F570" s="2" t="s">
        <v>203</v>
      </c>
      <c r="G570" s="2" t="s">
        <v>203</v>
      </c>
      <c r="H570" s="2" t="s">
        <v>203</v>
      </c>
      <c r="I570" s="6" t="s">
        <v>203</v>
      </c>
      <c r="J570" s="5">
        <v>160.5</v>
      </c>
      <c r="K570" s="2" t="s">
        <v>203</v>
      </c>
      <c r="L570" s="2" t="s">
        <v>203</v>
      </c>
      <c r="M570" s="2" t="s">
        <v>203</v>
      </c>
      <c r="N570" s="2" t="s">
        <v>203</v>
      </c>
      <c r="O570" s="2" t="s">
        <v>203</v>
      </c>
      <c r="P570" s="2" t="s">
        <v>203</v>
      </c>
      <c r="Q570" s="2" t="s">
        <v>203</v>
      </c>
      <c r="R570" s="5">
        <v>54.2</v>
      </c>
      <c r="S570" s="92">
        <v>0.1</v>
      </c>
    </row>
    <row r="571" spans="1:19" x14ac:dyDescent="0.25">
      <c r="A571" s="1" t="s">
        <v>1561</v>
      </c>
      <c r="B571" s="2" t="s">
        <v>1604</v>
      </c>
      <c r="C571" s="90" t="s">
        <v>1505</v>
      </c>
      <c r="D571" s="90" t="s">
        <v>1505</v>
      </c>
      <c r="E571" s="2" t="s">
        <v>1478</v>
      </c>
      <c r="F571" s="2" t="s">
        <v>203</v>
      </c>
      <c r="G571" s="2" t="s">
        <v>203</v>
      </c>
      <c r="H571" s="2" t="s">
        <v>203</v>
      </c>
      <c r="I571" s="6">
        <v>159.80000000000001</v>
      </c>
      <c r="J571" s="5">
        <v>162.69999999999999</v>
      </c>
      <c r="K571" s="2" t="s">
        <v>203</v>
      </c>
      <c r="L571" s="2" t="s">
        <v>203</v>
      </c>
      <c r="M571" s="2" t="s">
        <v>203</v>
      </c>
      <c r="N571" s="2" t="s">
        <v>203</v>
      </c>
      <c r="O571" s="2" t="s">
        <v>203</v>
      </c>
      <c r="P571" s="2" t="s">
        <v>203</v>
      </c>
      <c r="Q571" s="2" t="s">
        <v>203</v>
      </c>
      <c r="R571" s="5" t="s">
        <v>1617</v>
      </c>
      <c r="S571" s="92" t="s">
        <v>1654</v>
      </c>
    </row>
    <row r="572" spans="1:19" x14ac:dyDescent="0.25">
      <c r="A572" s="1" t="s">
        <v>1561</v>
      </c>
      <c r="B572" s="2" t="s">
        <v>1605</v>
      </c>
      <c r="C572" s="90" t="s">
        <v>1505</v>
      </c>
      <c r="D572" s="90" t="s">
        <v>1505</v>
      </c>
      <c r="E572" s="2" t="s">
        <v>1478</v>
      </c>
      <c r="F572" s="2" t="s">
        <v>203</v>
      </c>
      <c r="G572" s="2" t="s">
        <v>203</v>
      </c>
      <c r="H572" s="2" t="s">
        <v>203</v>
      </c>
      <c r="I572" s="6">
        <v>153.30000000000001</v>
      </c>
      <c r="J572" s="5">
        <v>156</v>
      </c>
      <c r="K572" s="2" t="s">
        <v>203</v>
      </c>
      <c r="L572" s="2" t="s">
        <v>203</v>
      </c>
      <c r="M572" s="2" t="s">
        <v>203</v>
      </c>
      <c r="N572" s="2" t="s">
        <v>203</v>
      </c>
      <c r="O572" s="2" t="s">
        <v>203</v>
      </c>
      <c r="P572" s="2" t="s">
        <v>203</v>
      </c>
      <c r="Q572" s="2" t="s">
        <v>203</v>
      </c>
      <c r="R572" s="5" t="s">
        <v>1618</v>
      </c>
      <c r="S572" s="92" t="s">
        <v>1655</v>
      </c>
    </row>
    <row r="573" spans="1:19" x14ac:dyDescent="0.25">
      <c r="A573" s="1" t="s">
        <v>1561</v>
      </c>
      <c r="B573" s="2" t="s">
        <v>1606</v>
      </c>
      <c r="C573" s="90" t="s">
        <v>1505</v>
      </c>
      <c r="D573" s="90" t="s">
        <v>1505</v>
      </c>
      <c r="E573" s="2" t="s">
        <v>1478</v>
      </c>
      <c r="F573" s="2" t="s">
        <v>203</v>
      </c>
      <c r="G573" s="2" t="s">
        <v>203</v>
      </c>
      <c r="H573" s="2" t="s">
        <v>203</v>
      </c>
      <c r="I573" s="6" t="s">
        <v>203</v>
      </c>
      <c r="J573" s="5">
        <v>159.4</v>
      </c>
      <c r="K573" s="2" t="s">
        <v>203</v>
      </c>
      <c r="L573" s="2" t="s">
        <v>203</v>
      </c>
      <c r="M573" s="2" t="s">
        <v>203</v>
      </c>
      <c r="N573" s="2" t="s">
        <v>203</v>
      </c>
      <c r="O573" s="2" t="s">
        <v>203</v>
      </c>
      <c r="P573" s="2" t="s">
        <v>203</v>
      </c>
      <c r="Q573" s="2" t="s">
        <v>203</v>
      </c>
      <c r="R573" s="5">
        <v>51.5</v>
      </c>
      <c r="S573" s="93">
        <v>0</v>
      </c>
    </row>
    <row r="574" spans="1:19" x14ac:dyDescent="0.25">
      <c r="A574" s="1" t="s">
        <v>1561</v>
      </c>
      <c r="B574" s="2" t="s">
        <v>1607</v>
      </c>
      <c r="C574" s="90" t="s">
        <v>1505</v>
      </c>
      <c r="D574" s="90" t="s">
        <v>1505</v>
      </c>
      <c r="E574" s="2" t="s">
        <v>1478</v>
      </c>
      <c r="F574" s="2" t="s">
        <v>203</v>
      </c>
      <c r="G574" s="2" t="s">
        <v>203</v>
      </c>
      <c r="H574" s="2" t="s">
        <v>203</v>
      </c>
      <c r="I574" s="6">
        <v>166.9</v>
      </c>
      <c r="J574" s="5">
        <v>171.8</v>
      </c>
      <c r="K574" s="2" t="s">
        <v>203</v>
      </c>
      <c r="L574" s="2" t="s">
        <v>203</v>
      </c>
      <c r="M574" s="2" t="s">
        <v>203</v>
      </c>
      <c r="N574" s="2" t="s">
        <v>203</v>
      </c>
      <c r="O574" s="2" t="s">
        <v>203</v>
      </c>
      <c r="P574" s="2" t="s">
        <v>203</v>
      </c>
      <c r="Q574" s="2" t="s">
        <v>203</v>
      </c>
      <c r="R574" s="5" t="s">
        <v>1619</v>
      </c>
      <c r="S574" s="92" t="s">
        <v>1658</v>
      </c>
    </row>
    <row r="575" spans="1:19" x14ac:dyDescent="0.25">
      <c r="A575" s="1" t="s">
        <v>1561</v>
      </c>
      <c r="B575" s="2" t="s">
        <v>1608</v>
      </c>
      <c r="C575" s="90" t="s">
        <v>1505</v>
      </c>
      <c r="D575" s="90" t="s">
        <v>1505</v>
      </c>
      <c r="E575" s="2" t="s">
        <v>1478</v>
      </c>
      <c r="F575" s="2" t="s">
        <v>203</v>
      </c>
      <c r="G575" s="2" t="s">
        <v>203</v>
      </c>
      <c r="H575" s="2" t="s">
        <v>203</v>
      </c>
      <c r="I575" s="6">
        <v>150.5</v>
      </c>
      <c r="J575" s="5">
        <v>154.69999999999999</v>
      </c>
      <c r="K575" s="2" t="s">
        <v>203</v>
      </c>
      <c r="L575" s="2" t="s">
        <v>203</v>
      </c>
      <c r="M575" s="2" t="s">
        <v>203</v>
      </c>
      <c r="N575" s="2" t="s">
        <v>203</v>
      </c>
      <c r="O575" s="2" t="s">
        <v>203</v>
      </c>
      <c r="P575" s="2" t="s">
        <v>203</v>
      </c>
      <c r="Q575" s="2" t="s">
        <v>203</v>
      </c>
      <c r="R575" s="5" t="s">
        <v>1620</v>
      </c>
      <c r="S575" s="92" t="s">
        <v>1656</v>
      </c>
    </row>
    <row r="576" spans="1:19" x14ac:dyDescent="0.25">
      <c r="A576" s="1" t="s">
        <v>1561</v>
      </c>
      <c r="B576" s="2" t="s">
        <v>1609</v>
      </c>
      <c r="C576" s="90" t="s">
        <v>1505</v>
      </c>
      <c r="D576" s="90" t="s">
        <v>1505</v>
      </c>
      <c r="E576" s="2" t="s">
        <v>1478</v>
      </c>
      <c r="F576" s="2" t="s">
        <v>203</v>
      </c>
      <c r="G576" s="2" t="s">
        <v>203</v>
      </c>
      <c r="H576" s="2" t="s">
        <v>203</v>
      </c>
      <c r="I576" s="6" t="s">
        <v>203</v>
      </c>
      <c r="J576" s="5">
        <v>163.80000000000001</v>
      </c>
      <c r="K576" s="2" t="s">
        <v>203</v>
      </c>
      <c r="L576" s="2" t="s">
        <v>203</v>
      </c>
      <c r="M576" s="2" t="s">
        <v>203</v>
      </c>
      <c r="N576" s="2" t="s">
        <v>203</v>
      </c>
      <c r="O576" s="2" t="s">
        <v>203</v>
      </c>
      <c r="P576" s="2" t="s">
        <v>203</v>
      </c>
      <c r="Q576" s="2" t="s">
        <v>203</v>
      </c>
      <c r="R576" s="5">
        <v>50.2</v>
      </c>
      <c r="S576" s="93">
        <v>0</v>
      </c>
    </row>
    <row r="577" spans="1:19" x14ac:dyDescent="0.25">
      <c r="A577" s="1" t="s">
        <v>1561</v>
      </c>
      <c r="B577" s="2" t="s">
        <v>1610</v>
      </c>
      <c r="C577" s="90" t="s">
        <v>1505</v>
      </c>
      <c r="D577" s="90" t="s">
        <v>1505</v>
      </c>
      <c r="E577" s="2" t="s">
        <v>1478</v>
      </c>
      <c r="F577" s="2" t="s">
        <v>203</v>
      </c>
      <c r="G577" s="2" t="s">
        <v>203</v>
      </c>
      <c r="H577" s="2" t="s">
        <v>203</v>
      </c>
      <c r="I577" s="6" t="s">
        <v>203</v>
      </c>
      <c r="J577" s="5">
        <v>151.1</v>
      </c>
      <c r="K577" s="2" t="s">
        <v>203</v>
      </c>
      <c r="L577" s="2" t="s">
        <v>203</v>
      </c>
      <c r="M577" s="2" t="s">
        <v>203</v>
      </c>
      <c r="N577" s="2" t="s">
        <v>203</v>
      </c>
      <c r="O577" s="2" t="s">
        <v>203</v>
      </c>
      <c r="P577" s="2" t="s">
        <v>203</v>
      </c>
      <c r="Q577" s="2" t="s">
        <v>203</v>
      </c>
      <c r="R577" s="5">
        <v>42.5</v>
      </c>
      <c r="S577" s="93">
        <v>0</v>
      </c>
    </row>
    <row r="578" spans="1:19" x14ac:dyDescent="0.25">
      <c r="A578" s="1" t="s">
        <v>1561</v>
      </c>
      <c r="B578" s="2" t="s">
        <v>1611</v>
      </c>
      <c r="C578" s="90" t="s">
        <v>1505</v>
      </c>
      <c r="D578" s="90" t="s">
        <v>1505</v>
      </c>
      <c r="E578" s="2" t="s">
        <v>1478</v>
      </c>
      <c r="F578" s="2" t="s">
        <v>203</v>
      </c>
      <c r="G578" s="2" t="s">
        <v>203</v>
      </c>
      <c r="H578" s="2" t="s">
        <v>203</v>
      </c>
      <c r="I578" s="6">
        <v>157.69999999999999</v>
      </c>
      <c r="J578" s="5">
        <v>162.9</v>
      </c>
      <c r="K578" s="2" t="s">
        <v>203</v>
      </c>
      <c r="L578" s="2" t="s">
        <v>203</v>
      </c>
      <c r="M578" s="2" t="s">
        <v>203</v>
      </c>
      <c r="N578" s="2" t="s">
        <v>203</v>
      </c>
      <c r="O578" s="2" t="s">
        <v>203</v>
      </c>
      <c r="P578" s="2" t="s">
        <v>203</v>
      </c>
      <c r="Q578" s="2" t="s">
        <v>203</v>
      </c>
      <c r="R578" s="5" t="s">
        <v>1621</v>
      </c>
      <c r="S578" s="92" t="s">
        <v>1655</v>
      </c>
    </row>
    <row r="579" spans="1:19" x14ac:dyDescent="0.25">
      <c r="A579" s="1" t="s">
        <v>1561</v>
      </c>
      <c r="B579" s="2" t="s">
        <v>1612</v>
      </c>
      <c r="C579" s="90" t="s">
        <v>1505</v>
      </c>
      <c r="D579" s="90" t="s">
        <v>1505</v>
      </c>
      <c r="E579" s="2" t="s">
        <v>1478</v>
      </c>
      <c r="F579" s="2" t="s">
        <v>203</v>
      </c>
      <c r="G579" s="2" t="s">
        <v>203</v>
      </c>
      <c r="H579" s="2" t="s">
        <v>203</v>
      </c>
      <c r="I579" s="6" t="s">
        <v>203</v>
      </c>
      <c r="J579" s="5">
        <v>171.8</v>
      </c>
      <c r="K579" s="2" t="s">
        <v>203</v>
      </c>
      <c r="L579" s="2" t="s">
        <v>203</v>
      </c>
      <c r="M579" s="2" t="s">
        <v>203</v>
      </c>
      <c r="N579" s="2" t="s">
        <v>203</v>
      </c>
      <c r="O579" s="2" t="s">
        <v>203</v>
      </c>
      <c r="P579" s="2" t="s">
        <v>203</v>
      </c>
      <c r="Q579" s="2" t="s">
        <v>203</v>
      </c>
      <c r="R579" s="5">
        <v>53.5</v>
      </c>
      <c r="S579" s="92">
        <v>0.1</v>
      </c>
    </row>
    <row r="580" spans="1:19" x14ac:dyDescent="0.25">
      <c r="A580" s="1" t="s">
        <v>1561</v>
      </c>
      <c r="B580" s="2" t="s">
        <v>1613</v>
      </c>
      <c r="C580" s="90" t="s">
        <v>1505</v>
      </c>
      <c r="D580" s="90" t="s">
        <v>1505</v>
      </c>
      <c r="E580" s="2" t="s">
        <v>1478</v>
      </c>
      <c r="F580" s="2" t="s">
        <v>203</v>
      </c>
      <c r="G580" s="2" t="s">
        <v>203</v>
      </c>
      <c r="H580" s="2" t="s">
        <v>203</v>
      </c>
      <c r="I580" s="6" t="s">
        <v>203</v>
      </c>
      <c r="J580" s="5">
        <v>157.80000000000001</v>
      </c>
      <c r="K580" s="2" t="s">
        <v>203</v>
      </c>
      <c r="L580" s="2" t="s">
        <v>203</v>
      </c>
      <c r="M580" s="2" t="s">
        <v>203</v>
      </c>
      <c r="N580" s="2" t="s">
        <v>203</v>
      </c>
      <c r="O580" s="2" t="s">
        <v>203</v>
      </c>
      <c r="P580" s="2" t="s">
        <v>203</v>
      </c>
      <c r="Q580" s="2" t="s">
        <v>203</v>
      </c>
      <c r="R580" s="5">
        <v>43</v>
      </c>
      <c r="S580" s="93">
        <v>0</v>
      </c>
    </row>
    <row r="581" spans="1:19" x14ac:dyDescent="0.25">
      <c r="A581" s="1" t="s">
        <v>1561</v>
      </c>
      <c r="B581" s="2" t="s">
        <v>1614</v>
      </c>
      <c r="C581" s="90" t="s">
        <v>1505</v>
      </c>
      <c r="D581" s="90" t="s">
        <v>1505</v>
      </c>
      <c r="E581" s="2" t="s">
        <v>1478</v>
      </c>
      <c r="F581" s="2" t="s">
        <v>203</v>
      </c>
      <c r="G581" s="2" t="s">
        <v>203</v>
      </c>
      <c r="H581" s="2" t="s">
        <v>203</v>
      </c>
      <c r="I581" s="6" t="s">
        <v>203</v>
      </c>
      <c r="J581" s="5">
        <v>168.4</v>
      </c>
      <c r="K581" s="2" t="s">
        <v>203</v>
      </c>
      <c r="L581" s="2" t="s">
        <v>203</v>
      </c>
      <c r="M581" s="2" t="s">
        <v>203</v>
      </c>
      <c r="N581" s="2" t="s">
        <v>203</v>
      </c>
      <c r="O581" s="2" t="s">
        <v>203</v>
      </c>
      <c r="P581" s="2" t="s">
        <v>203</v>
      </c>
      <c r="Q581" s="2" t="s">
        <v>203</v>
      </c>
      <c r="R581" s="5">
        <v>57</v>
      </c>
      <c r="S581" s="92">
        <v>0.2</v>
      </c>
    </row>
    <row r="582" spans="1:19" x14ac:dyDescent="0.25">
      <c r="A582" s="1" t="s">
        <v>1561</v>
      </c>
      <c r="B582" s="2" t="s">
        <v>1615</v>
      </c>
      <c r="C582" s="90" t="s">
        <v>1505</v>
      </c>
      <c r="D582" s="90" t="s">
        <v>1505</v>
      </c>
      <c r="E582" s="2" t="s">
        <v>1478</v>
      </c>
      <c r="F582" s="2" t="s">
        <v>203</v>
      </c>
      <c r="G582" s="2" t="s">
        <v>203</v>
      </c>
      <c r="H582" s="2" t="s">
        <v>203</v>
      </c>
      <c r="I582" s="6">
        <v>137.9</v>
      </c>
      <c r="J582" s="5">
        <v>140.4</v>
      </c>
      <c r="K582" s="2" t="s">
        <v>203</v>
      </c>
      <c r="L582" s="2" t="s">
        <v>203</v>
      </c>
      <c r="M582" s="2" t="s">
        <v>203</v>
      </c>
      <c r="N582" s="2" t="s">
        <v>203</v>
      </c>
      <c r="O582" s="2" t="s">
        <v>203</v>
      </c>
      <c r="P582" s="2" t="s">
        <v>203</v>
      </c>
      <c r="Q582" s="2" t="s">
        <v>203</v>
      </c>
      <c r="R582" s="5">
        <v>66.8</v>
      </c>
      <c r="S582" s="92">
        <v>1.5</v>
      </c>
    </row>
    <row r="583" spans="1:19" x14ac:dyDescent="0.25">
      <c r="A583" s="1" t="s">
        <v>1561</v>
      </c>
      <c r="B583" s="2" t="s">
        <v>1616</v>
      </c>
      <c r="C583" s="90" t="s">
        <v>1505</v>
      </c>
      <c r="D583" s="90" t="s">
        <v>1505</v>
      </c>
      <c r="E583" s="2" t="s">
        <v>1478</v>
      </c>
      <c r="F583" s="2" t="s">
        <v>203</v>
      </c>
      <c r="G583" s="2" t="s">
        <v>203</v>
      </c>
      <c r="H583" s="2" t="s">
        <v>203</v>
      </c>
      <c r="I583" s="6" t="s">
        <v>203</v>
      </c>
      <c r="J583" s="5">
        <v>127.7</v>
      </c>
      <c r="K583" s="2" t="s">
        <v>203</v>
      </c>
      <c r="L583" s="2" t="s">
        <v>203</v>
      </c>
      <c r="M583" s="2" t="s">
        <v>203</v>
      </c>
      <c r="N583" s="2" t="s">
        <v>203</v>
      </c>
      <c r="O583" s="2" t="s">
        <v>203</v>
      </c>
      <c r="P583" s="2" t="s">
        <v>203</v>
      </c>
      <c r="Q583" s="2" t="s">
        <v>203</v>
      </c>
      <c r="R583" s="5">
        <v>51.4</v>
      </c>
      <c r="S583" s="93">
        <v>0</v>
      </c>
    </row>
    <row r="584" spans="1:19" x14ac:dyDescent="0.25">
      <c r="S584" s="11"/>
    </row>
  </sheetData>
  <sortState ref="A2:S629">
    <sortCondition ref="A2:A629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401D1-7D93-49A9-A52A-0FD724B8B4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989FD-B050-4286-A545-744BE5819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769C58-21EB-4A5F-9149-DD98516CED51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Company info</vt:lpstr>
      <vt:lpstr>Personal</vt:lpstr>
      <vt:lpstr>Area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Tony Trucco</cp:lastModifiedBy>
  <dcterms:created xsi:type="dcterms:W3CDTF">2013-01-23T15:52:19Z</dcterms:created>
  <dcterms:modified xsi:type="dcterms:W3CDTF">2015-12-08T14:54:33Z</dcterms:modified>
</cp:coreProperties>
</file>